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530" tabRatio="868" activeTab="7"/>
  </bookViews>
  <sheets>
    <sheet name="99" sheetId="28" r:id="rId1"/>
    <sheet name="DATA " sheetId="6" state="hidden" r:id="rId2"/>
    <sheet name="ส1" sheetId="64" r:id="rId3"/>
    <sheet name="ส2" sheetId="65" r:id="rId4"/>
    <sheet name="ป1" sheetId="66" r:id="rId5"/>
    <sheet name="ป2" sheetId="67" r:id="rId6"/>
    <sheet name="คำแนะนำ" sheetId="19" r:id="rId7"/>
    <sheet name="DATA" sheetId="9" r:id="rId8"/>
    <sheet name="MOU1" sheetId="14" r:id="rId9"/>
    <sheet name="M24 A" sheetId="29" r:id="rId10"/>
    <sheet name="M24 B" sheetId="30" r:id="rId11"/>
    <sheet name="A" sheetId="1" r:id="rId12"/>
    <sheet name="B" sheetId="26" r:id="rId13"/>
    <sheet name="    " sheetId="72" r:id="rId14"/>
    <sheet name="M1" sheetId="68" r:id="rId15"/>
    <sheet name="1" sheetId="55" r:id="rId16"/>
    <sheet name="M4" sheetId="71" r:id="rId17"/>
    <sheet name="4" sheetId="74" r:id="rId18"/>
    <sheet name="M9ธนสาร" sheetId="75" r:id="rId19"/>
    <sheet name="9ธนสาร" sheetId="76" r:id="rId20"/>
    <sheet name="SMTN 5 4 22" sheetId="52" state="hidden" r:id="rId21"/>
    <sheet name="SMTN" sheetId="42" state="hidden" r:id="rId22"/>
  </sheets>
  <definedNames>
    <definedName name="_xlnm.Print_Area" localSheetId="15">'1'!$B$2:$BG$122</definedName>
    <definedName name="_xlnm.Print_Area" localSheetId="17">'4'!$B$2:$BG$122</definedName>
    <definedName name="_xlnm.Print_Area" localSheetId="19">'9ธนสาร'!$B$2:$BG$122</definedName>
    <definedName name="_xlnm.Print_Area" localSheetId="11">A!$B$2:$BG$122</definedName>
    <definedName name="_xlnm.Print_Area" localSheetId="12">B!$B$2:$BG$122</definedName>
    <definedName name="_xlnm.Print_Area" localSheetId="14">'M1'!$B$2:$Z$75</definedName>
    <definedName name="_xlnm.Print_Area" localSheetId="9">'M24 A'!$B$2:$Z$75</definedName>
    <definedName name="_xlnm.Print_Area" localSheetId="10">'M24 B'!$B$1:$AJ$80</definedName>
    <definedName name="_xlnm.Print_Area" localSheetId="16">'M4'!$B$2:$Z$75</definedName>
    <definedName name="_xlnm.Print_Area" localSheetId="18">M9ธนสาร!$B$2:$Z$75</definedName>
    <definedName name="_xlnm.Print_Area" localSheetId="8">'MOU1'!$B$2:$F$26</definedName>
    <definedName name="_xlnm.Print_Area" localSheetId="3">ส2!$A$1:$C$231</definedName>
  </definedNames>
  <calcPr calcId="144525"/>
</workbook>
</file>

<file path=xl/calcChain.xml><?xml version="1.0" encoding="utf-8"?>
<calcChain xmlns="http://schemas.openxmlformats.org/spreadsheetml/2006/main">
  <c r="F29" i="9" l="1"/>
  <c r="F19" i="9"/>
  <c r="B12" i="14" s="1"/>
  <c r="F14" i="9"/>
  <c r="F13" i="9"/>
  <c r="Z118" i="76"/>
  <c r="H118" i="76"/>
  <c r="Z116" i="76"/>
  <c r="Z117" i="76" s="1"/>
  <c r="H116" i="76"/>
  <c r="H117" i="76" s="1"/>
  <c r="Z103" i="76"/>
  <c r="Z102" i="76" s="1"/>
  <c r="H103" i="76"/>
  <c r="H102" i="76" s="1"/>
  <c r="Z101" i="76"/>
  <c r="H101" i="76"/>
  <c r="N89" i="76"/>
  <c r="N88" i="76"/>
  <c r="E88" i="76"/>
  <c r="N87" i="76"/>
  <c r="E87" i="76"/>
  <c r="N86" i="76"/>
  <c r="E86" i="76"/>
  <c r="N85" i="76"/>
  <c r="E85" i="76"/>
  <c r="Z77" i="76"/>
  <c r="Z76" i="76"/>
  <c r="H76" i="76"/>
  <c r="Z75" i="76"/>
  <c r="H75" i="76"/>
  <c r="Z74" i="76"/>
  <c r="H74" i="76"/>
  <c r="Z73" i="76"/>
  <c r="H73" i="76"/>
  <c r="N46" i="76"/>
  <c r="N52" i="76" s="1"/>
  <c r="AD45" i="76"/>
  <c r="Z45" i="76"/>
  <c r="B45" i="76"/>
  <c r="AD44" i="76"/>
  <c r="Z44" i="76"/>
  <c r="B44" i="76"/>
  <c r="AD43" i="76"/>
  <c r="Z43" i="76"/>
  <c r="B43" i="76"/>
  <c r="AD42" i="76"/>
  <c r="Z42" i="76"/>
  <c r="B42" i="76"/>
  <c r="AD41" i="76"/>
  <c r="Z41" i="76"/>
  <c r="B41" i="76"/>
  <c r="Z40" i="76"/>
  <c r="AD39" i="76"/>
  <c r="Z39" i="76"/>
  <c r="B39" i="76"/>
  <c r="AD38" i="76"/>
  <c r="Z38" i="76"/>
  <c r="B38" i="76"/>
  <c r="AD37" i="76"/>
  <c r="Z37" i="76"/>
  <c r="B37" i="76"/>
  <c r="AD36" i="76"/>
  <c r="Z36" i="76"/>
  <c r="B36" i="76"/>
  <c r="AD35" i="76"/>
  <c r="Z35" i="76"/>
  <c r="B35" i="76"/>
  <c r="I25" i="76"/>
  <c r="N51" i="76" s="1"/>
  <c r="N53" i="76" s="1"/>
  <c r="BF24" i="76"/>
  <c r="AD24" i="76" s="1"/>
  <c r="BE24" i="76"/>
  <c r="BA24" i="76"/>
  <c r="V24" i="76" s="1"/>
  <c r="AZ24" i="76"/>
  <c r="AV24" i="76"/>
  <c r="AH24" i="76" s="1"/>
  <c r="AI24" i="76" s="1"/>
  <c r="AU24" i="76"/>
  <c r="AG24" i="76"/>
  <c r="AF24" i="76"/>
  <c r="AE24" i="76"/>
  <c r="AC24" i="76"/>
  <c r="AB24" i="76"/>
  <c r="AA24" i="76"/>
  <c r="W24" i="76"/>
  <c r="S24" i="76"/>
  <c r="Q24" i="76"/>
  <c r="P24" i="76"/>
  <c r="O24" i="76"/>
  <c r="BF23" i="76"/>
  <c r="AD23" i="76" s="1"/>
  <c r="BE23" i="76"/>
  <c r="BA23" i="76"/>
  <c r="V23" i="76" s="1"/>
  <c r="AZ23" i="76"/>
  <c r="AV23" i="76"/>
  <c r="AH23" i="76" s="1"/>
  <c r="AI23" i="76" s="1"/>
  <c r="AU23" i="76"/>
  <c r="AG23" i="76"/>
  <c r="AE23" i="76"/>
  <c r="AB23" i="76"/>
  <c r="W23" i="76"/>
  <c r="Q23" i="76"/>
  <c r="O23" i="76"/>
  <c r="BF22" i="76"/>
  <c r="AD22" i="76" s="1"/>
  <c r="BE22" i="76"/>
  <c r="BA22" i="76"/>
  <c r="V22" i="76" s="1"/>
  <c r="AZ22" i="76"/>
  <c r="AV22" i="76"/>
  <c r="AH22" i="76" s="1"/>
  <c r="AI22" i="76" s="1"/>
  <c r="AU22" i="76"/>
  <c r="AG22" i="76"/>
  <c r="AF22" i="76"/>
  <c r="AE22" i="76"/>
  <c r="AC22" i="76"/>
  <c r="AB22" i="76"/>
  <c r="AA22" i="76"/>
  <c r="W22" i="76"/>
  <c r="S22" i="76"/>
  <c r="Q22" i="76"/>
  <c r="P22" i="76"/>
  <c r="O22" i="76"/>
  <c r="BF21" i="76"/>
  <c r="AD21" i="76" s="1"/>
  <c r="BE21" i="76"/>
  <c r="BA21" i="76"/>
  <c r="V21" i="76" s="1"/>
  <c r="AZ21" i="76"/>
  <c r="AV21" i="76"/>
  <c r="AH21" i="76" s="1"/>
  <c r="AI21" i="76" s="1"/>
  <c r="AU21" i="76"/>
  <c r="AG21" i="76"/>
  <c r="AE21" i="76"/>
  <c r="AB21" i="76"/>
  <c r="W21" i="76"/>
  <c r="Q21" i="76"/>
  <c r="O21" i="76"/>
  <c r="BF20" i="76"/>
  <c r="AD20" i="76" s="1"/>
  <c r="BE20" i="76"/>
  <c r="BA20" i="76"/>
  <c r="V20" i="76" s="1"/>
  <c r="AZ20" i="76"/>
  <c r="AV20" i="76"/>
  <c r="AH20" i="76" s="1"/>
  <c r="AI20" i="76" s="1"/>
  <c r="AU20" i="76"/>
  <c r="AG20" i="76"/>
  <c r="AF20" i="76"/>
  <c r="AE20" i="76"/>
  <c r="AC20" i="76"/>
  <c r="AB20" i="76"/>
  <c r="AA20" i="76"/>
  <c r="W20" i="76"/>
  <c r="S20" i="76"/>
  <c r="Q20" i="76"/>
  <c r="P20" i="76"/>
  <c r="O20" i="76"/>
  <c r="M13" i="76"/>
  <c r="B13" i="76"/>
  <c r="AF11" i="76"/>
  <c r="M11" i="76"/>
  <c r="B11" i="76"/>
  <c r="AF10" i="76"/>
  <c r="M10" i="76"/>
  <c r="B10" i="76"/>
  <c r="C71" i="76" s="1"/>
  <c r="J6" i="76"/>
  <c r="J4" i="76"/>
  <c r="A1" i="76"/>
  <c r="C72" i="75"/>
  <c r="K71" i="75"/>
  <c r="C71" i="75"/>
  <c r="K70" i="75"/>
  <c r="C70" i="75"/>
  <c r="K69" i="75"/>
  <c r="C69" i="75"/>
  <c r="K68" i="75"/>
  <c r="C68" i="75"/>
  <c r="B60" i="75"/>
  <c r="B59" i="75"/>
  <c r="C56" i="75"/>
  <c r="K55" i="75"/>
  <c r="C55" i="75"/>
  <c r="K54" i="75"/>
  <c r="C54" i="75"/>
  <c r="K53" i="75"/>
  <c r="C53" i="75"/>
  <c r="K52" i="75"/>
  <c r="C52" i="75"/>
  <c r="K47" i="75"/>
  <c r="B47" i="75"/>
  <c r="AA46" i="75"/>
  <c r="K46" i="75"/>
  <c r="B46" i="75"/>
  <c r="AA45" i="75"/>
  <c r="K45" i="75"/>
  <c r="B45" i="75"/>
  <c r="AA44" i="75"/>
  <c r="K44" i="75"/>
  <c r="B44" i="75"/>
  <c r="AA43" i="75"/>
  <c r="K43" i="75"/>
  <c r="B43" i="75"/>
  <c r="AA41" i="75"/>
  <c r="K41" i="75"/>
  <c r="B41" i="75"/>
  <c r="AA40" i="75"/>
  <c r="K40" i="75"/>
  <c r="B40" i="75"/>
  <c r="AA39" i="75"/>
  <c r="K39" i="75"/>
  <c r="B39" i="75"/>
  <c r="AA38" i="75"/>
  <c r="K38" i="75"/>
  <c r="B38" i="75"/>
  <c r="AA37" i="75"/>
  <c r="K37" i="75"/>
  <c r="B37" i="75"/>
  <c r="B30" i="75"/>
  <c r="B29" i="75"/>
  <c r="C26" i="75"/>
  <c r="K25" i="75"/>
  <c r="C25" i="75"/>
  <c r="K24" i="75"/>
  <c r="C24" i="75"/>
  <c r="K23" i="75"/>
  <c r="C23" i="75"/>
  <c r="K22" i="75"/>
  <c r="C22" i="75"/>
  <c r="B4" i="75"/>
  <c r="AB3" i="75"/>
  <c r="B3" i="75"/>
  <c r="AB2" i="75"/>
  <c r="Z118" i="74"/>
  <c r="H118" i="74"/>
  <c r="Z116" i="74"/>
  <c r="Z117" i="74" s="1"/>
  <c r="H116" i="74"/>
  <c r="H117" i="74" s="1"/>
  <c r="Z103" i="74"/>
  <c r="Z102" i="74" s="1"/>
  <c r="H103" i="74"/>
  <c r="H102" i="74" s="1"/>
  <c r="Z101" i="74"/>
  <c r="H101" i="74"/>
  <c r="N89" i="74"/>
  <c r="N88" i="74"/>
  <c r="E88" i="74"/>
  <c r="N87" i="74"/>
  <c r="E87" i="74"/>
  <c r="N86" i="74"/>
  <c r="E86" i="74"/>
  <c r="N85" i="74"/>
  <c r="E85" i="74"/>
  <c r="Z77" i="74"/>
  <c r="Z76" i="74"/>
  <c r="H76" i="74"/>
  <c r="Z75" i="74"/>
  <c r="H75" i="74"/>
  <c r="Z74" i="74"/>
  <c r="H74" i="74"/>
  <c r="Z73" i="74"/>
  <c r="H73" i="74"/>
  <c r="N46" i="74"/>
  <c r="N52" i="74" s="1"/>
  <c r="AD45" i="74"/>
  <c r="Z45" i="74"/>
  <c r="B45" i="74"/>
  <c r="AD44" i="74"/>
  <c r="Z44" i="74"/>
  <c r="B44" i="74"/>
  <c r="AD43" i="74"/>
  <c r="Z43" i="74"/>
  <c r="B43" i="74"/>
  <c r="AD42" i="74"/>
  <c r="Z42" i="74"/>
  <c r="B42" i="74"/>
  <c r="AD41" i="74"/>
  <c r="Z41" i="74"/>
  <c r="B41" i="74"/>
  <c r="Z40" i="74"/>
  <c r="AD39" i="74"/>
  <c r="Z39" i="74"/>
  <c r="B39" i="74"/>
  <c r="AD38" i="74"/>
  <c r="Z38" i="74"/>
  <c r="B38" i="74"/>
  <c r="AD37" i="74"/>
  <c r="Z37" i="74"/>
  <c r="B37" i="74"/>
  <c r="AD36" i="74"/>
  <c r="Z36" i="74"/>
  <c r="B36" i="74"/>
  <c r="AD35" i="74"/>
  <c r="Z35" i="74"/>
  <c r="B35" i="74"/>
  <c r="I25" i="74"/>
  <c r="N51" i="74" s="1"/>
  <c r="N53" i="74" s="1"/>
  <c r="BF24" i="74"/>
  <c r="AD24" i="74" s="1"/>
  <c r="BE24" i="74"/>
  <c r="BA24" i="74"/>
  <c r="V24" i="74" s="1"/>
  <c r="AZ24" i="74"/>
  <c r="AV24" i="74"/>
  <c r="AH24" i="74" s="1"/>
  <c r="AI24" i="74" s="1"/>
  <c r="AU24" i="74"/>
  <c r="AG24" i="74"/>
  <c r="AE24" i="74"/>
  <c r="AB24" i="74"/>
  <c r="W24" i="74"/>
  <c r="Q24" i="74"/>
  <c r="O24" i="74"/>
  <c r="BF23" i="74"/>
  <c r="AD23" i="74" s="1"/>
  <c r="BE23" i="74"/>
  <c r="BA23" i="74"/>
  <c r="V23" i="74" s="1"/>
  <c r="AZ23" i="74"/>
  <c r="AV23" i="74"/>
  <c r="AH23" i="74" s="1"/>
  <c r="AI23" i="74" s="1"/>
  <c r="AU23" i="74"/>
  <c r="AG23" i="74"/>
  <c r="AF23" i="74"/>
  <c r="AE23" i="74"/>
  <c r="AC23" i="74"/>
  <c r="AB23" i="74"/>
  <c r="AA23" i="74"/>
  <c r="W23" i="74"/>
  <c r="S23" i="74"/>
  <c r="Q23" i="74"/>
  <c r="P23" i="74"/>
  <c r="O23" i="74"/>
  <c r="BF22" i="74"/>
  <c r="AD22" i="74" s="1"/>
  <c r="BE22" i="74"/>
  <c r="BA22" i="74"/>
  <c r="V22" i="74" s="1"/>
  <c r="AZ22" i="74"/>
  <c r="AV22" i="74"/>
  <c r="AH22" i="74" s="1"/>
  <c r="AI22" i="74" s="1"/>
  <c r="AU22" i="74"/>
  <c r="AG22" i="74"/>
  <c r="AE22" i="74"/>
  <c r="AB22" i="74"/>
  <c r="W22" i="74"/>
  <c r="Q22" i="74"/>
  <c r="O22" i="74"/>
  <c r="BF21" i="74"/>
  <c r="AD21" i="74" s="1"/>
  <c r="BE21" i="74"/>
  <c r="BA21" i="74"/>
  <c r="V21" i="74" s="1"/>
  <c r="AZ21" i="74"/>
  <c r="AV21" i="74"/>
  <c r="AH21" i="74" s="1"/>
  <c r="AI21" i="74" s="1"/>
  <c r="AU21" i="74"/>
  <c r="AG21" i="74"/>
  <c r="AF21" i="74"/>
  <c r="AE21" i="74"/>
  <c r="AC21" i="74"/>
  <c r="AB21" i="74"/>
  <c r="AA21" i="74"/>
  <c r="W21" i="74"/>
  <c r="S21" i="74"/>
  <c r="Q21" i="74"/>
  <c r="P21" i="74"/>
  <c r="O21" i="74"/>
  <c r="BF20" i="74"/>
  <c r="AD20" i="74" s="1"/>
  <c r="BE20" i="74"/>
  <c r="BA20" i="74"/>
  <c r="V20" i="74" s="1"/>
  <c r="AZ20" i="74"/>
  <c r="AV20" i="74"/>
  <c r="AH20" i="74" s="1"/>
  <c r="AI20" i="74" s="1"/>
  <c r="AU20" i="74"/>
  <c r="AG20" i="74"/>
  <c r="AE20" i="74"/>
  <c r="AB20" i="74"/>
  <c r="W20" i="74"/>
  <c r="Q20" i="74"/>
  <c r="O20" i="74"/>
  <c r="M13" i="74"/>
  <c r="B13" i="74"/>
  <c r="AF11" i="74"/>
  <c r="M11" i="74"/>
  <c r="B11" i="74"/>
  <c r="AF10" i="74"/>
  <c r="M10" i="74"/>
  <c r="B10" i="74"/>
  <c r="C71" i="74" s="1"/>
  <c r="J6" i="74"/>
  <c r="J4" i="74"/>
  <c r="A1" i="74"/>
  <c r="P20" i="74" l="1"/>
  <c r="S20" i="74"/>
  <c r="AA20" i="74"/>
  <c r="AC20" i="74"/>
  <c r="AF20" i="74"/>
  <c r="P22" i="74"/>
  <c r="S22" i="74"/>
  <c r="AA22" i="74"/>
  <c r="AC22" i="74"/>
  <c r="AF22" i="74"/>
  <c r="P24" i="74"/>
  <c r="S24" i="74"/>
  <c r="AA24" i="74"/>
  <c r="AC24" i="74"/>
  <c r="AF24" i="74"/>
  <c r="P21" i="76"/>
  <c r="S21" i="76"/>
  <c r="AA21" i="76"/>
  <c r="AC21" i="76"/>
  <c r="AF21" i="76"/>
  <c r="P23" i="76"/>
  <c r="S23" i="76"/>
  <c r="AA23" i="76"/>
  <c r="AC23" i="76"/>
  <c r="AF23" i="76"/>
  <c r="AD46" i="76"/>
  <c r="X52" i="76" s="1"/>
  <c r="AD46" i="74"/>
  <c r="X52" i="74" s="1"/>
  <c r="AI25" i="76"/>
  <c r="X51" i="76" s="1"/>
  <c r="X53" i="76" s="1"/>
  <c r="T20" i="76"/>
  <c r="X20" i="76"/>
  <c r="T21" i="76"/>
  <c r="X21" i="76"/>
  <c r="T22" i="76"/>
  <c r="X22" i="76"/>
  <c r="T23" i="76"/>
  <c r="X23" i="76"/>
  <c r="T24" i="76"/>
  <c r="X24" i="76"/>
  <c r="U20" i="76"/>
  <c r="Y20" i="76"/>
  <c r="U21" i="76"/>
  <c r="Y21" i="76"/>
  <c r="U22" i="76"/>
  <c r="Y22" i="76"/>
  <c r="U23" i="76"/>
  <c r="Y23" i="76"/>
  <c r="U24" i="76"/>
  <c r="Y24" i="76"/>
  <c r="N20" i="76"/>
  <c r="R20" i="76"/>
  <c r="Z20" i="76"/>
  <c r="N21" i="76"/>
  <c r="R21" i="76"/>
  <c r="Z21" i="76"/>
  <c r="N22" i="76"/>
  <c r="R22" i="76"/>
  <c r="Z22" i="76"/>
  <c r="N23" i="76"/>
  <c r="R23" i="76"/>
  <c r="Z23" i="76"/>
  <c r="N24" i="76"/>
  <c r="R24" i="76"/>
  <c r="Z24" i="76"/>
  <c r="AI25" i="74"/>
  <c r="X51" i="74" s="1"/>
  <c r="T20" i="74"/>
  <c r="T21" i="74"/>
  <c r="X21" i="74"/>
  <c r="T22" i="74"/>
  <c r="T23" i="74"/>
  <c r="X23" i="74"/>
  <c r="T24" i="74"/>
  <c r="X24" i="74"/>
  <c r="U20" i="74"/>
  <c r="Y20" i="74"/>
  <c r="U21" i="74"/>
  <c r="Y21" i="74"/>
  <c r="U22" i="74"/>
  <c r="Y22" i="74"/>
  <c r="U23" i="74"/>
  <c r="Y23" i="74"/>
  <c r="U24" i="74"/>
  <c r="Y24" i="74"/>
  <c r="X20" i="74"/>
  <c r="X22" i="74"/>
  <c r="N20" i="74"/>
  <c r="R20" i="74"/>
  <c r="Z20" i="74"/>
  <c r="N21" i="74"/>
  <c r="R21" i="74"/>
  <c r="Z21" i="74"/>
  <c r="N22" i="74"/>
  <c r="R22" i="74"/>
  <c r="Z22" i="74"/>
  <c r="N23" i="74"/>
  <c r="R23" i="74"/>
  <c r="Z23" i="74"/>
  <c r="N24" i="74"/>
  <c r="R24" i="74"/>
  <c r="Z24" i="74"/>
  <c r="C72" i="71"/>
  <c r="K71" i="71"/>
  <c r="C71" i="71"/>
  <c r="K70" i="71"/>
  <c r="C70" i="71"/>
  <c r="K69" i="71"/>
  <c r="C69" i="71"/>
  <c r="K68" i="71"/>
  <c r="C68" i="71"/>
  <c r="B60" i="71"/>
  <c r="B59" i="71"/>
  <c r="C56" i="71"/>
  <c r="K55" i="71"/>
  <c r="C55" i="71"/>
  <c r="K54" i="71"/>
  <c r="C54" i="71"/>
  <c r="K53" i="71"/>
  <c r="C53" i="71"/>
  <c r="K52" i="71"/>
  <c r="C52" i="71"/>
  <c r="K47" i="71"/>
  <c r="B47" i="71"/>
  <c r="AA46" i="71"/>
  <c r="K46" i="71"/>
  <c r="B46" i="71"/>
  <c r="AA45" i="71"/>
  <c r="K45" i="71"/>
  <c r="B45" i="71"/>
  <c r="AA44" i="71"/>
  <c r="K44" i="71"/>
  <c r="B44" i="71"/>
  <c r="AA43" i="71"/>
  <c r="K43" i="71"/>
  <c r="B43" i="71"/>
  <c r="AA41" i="71"/>
  <c r="K41" i="71"/>
  <c r="B41" i="71"/>
  <c r="AA40" i="71"/>
  <c r="K40" i="71"/>
  <c r="B40" i="71"/>
  <c r="AA39" i="71"/>
  <c r="K39" i="71"/>
  <c r="B39" i="71"/>
  <c r="AA38" i="71"/>
  <c r="K38" i="71"/>
  <c r="B38" i="71"/>
  <c r="AA37" i="71"/>
  <c r="K37" i="71"/>
  <c r="B37" i="71"/>
  <c r="B30" i="71"/>
  <c r="B29" i="71"/>
  <c r="C26" i="71"/>
  <c r="K25" i="71"/>
  <c r="C25" i="71"/>
  <c r="K24" i="71"/>
  <c r="C24" i="71"/>
  <c r="K23" i="71"/>
  <c r="C23" i="71"/>
  <c r="K22" i="71"/>
  <c r="C22" i="71"/>
  <c r="B4" i="71"/>
  <c r="AB3" i="71"/>
  <c r="B3" i="71"/>
  <c r="AB2" i="71"/>
  <c r="C72" i="68"/>
  <c r="K71" i="68"/>
  <c r="C71" i="68"/>
  <c r="K70" i="68"/>
  <c r="C70" i="68"/>
  <c r="K69" i="68"/>
  <c r="C69" i="68"/>
  <c r="K68" i="68"/>
  <c r="C68" i="68"/>
  <c r="B60" i="68"/>
  <c r="B59" i="68"/>
  <c r="C56" i="68"/>
  <c r="K55" i="68"/>
  <c r="C55" i="68"/>
  <c r="K54" i="68"/>
  <c r="C54" i="68"/>
  <c r="K53" i="68"/>
  <c r="C53" i="68"/>
  <c r="K52" i="68"/>
  <c r="C52" i="68"/>
  <c r="AA46" i="68"/>
  <c r="K46" i="68"/>
  <c r="B46" i="68"/>
  <c r="AA45" i="68"/>
  <c r="K45" i="68"/>
  <c r="B45" i="68"/>
  <c r="AA44" i="68"/>
  <c r="K44" i="68"/>
  <c r="B44" i="68"/>
  <c r="AA43" i="68"/>
  <c r="K43" i="68"/>
  <c r="B43" i="68"/>
  <c r="AA41" i="68"/>
  <c r="K41" i="68"/>
  <c r="B41" i="68"/>
  <c r="AA40" i="68"/>
  <c r="K40" i="68"/>
  <c r="B40" i="68"/>
  <c r="AA39" i="68"/>
  <c r="K39" i="68"/>
  <c r="B39" i="68"/>
  <c r="AA38" i="68"/>
  <c r="K38" i="68"/>
  <c r="B38" i="68"/>
  <c r="AA37" i="68"/>
  <c r="K37" i="68"/>
  <c r="B37" i="68"/>
  <c r="B30" i="68"/>
  <c r="B29" i="68"/>
  <c r="C26" i="68"/>
  <c r="K25" i="68"/>
  <c r="C25" i="68"/>
  <c r="K24" i="68"/>
  <c r="C24" i="68"/>
  <c r="K23" i="68"/>
  <c r="C23" i="68"/>
  <c r="K22" i="68"/>
  <c r="C22" i="68"/>
  <c r="B4" i="68"/>
  <c r="AB3" i="68"/>
  <c r="B3" i="68"/>
  <c r="AB2" i="68"/>
  <c r="X53" i="74" l="1"/>
  <c r="C59" i="76"/>
  <c r="C60" i="76"/>
  <c r="C56" i="76"/>
  <c r="C58" i="76"/>
  <c r="C57" i="76"/>
  <c r="C59" i="74"/>
  <c r="C58" i="74"/>
  <c r="C57" i="74"/>
  <c r="C60" i="74"/>
  <c r="C56" i="74"/>
  <c r="Z118" i="55"/>
  <c r="H118" i="55"/>
  <c r="Z116" i="55"/>
  <c r="Z117" i="55" s="1"/>
  <c r="H116" i="55"/>
  <c r="H117" i="55" s="1"/>
  <c r="Z103" i="55"/>
  <c r="Z102" i="55" s="1"/>
  <c r="H103" i="55"/>
  <c r="H102" i="55" s="1"/>
  <c r="Z101" i="55"/>
  <c r="H101" i="55"/>
  <c r="N89" i="55"/>
  <c r="N88" i="55"/>
  <c r="E88" i="55"/>
  <c r="N87" i="55"/>
  <c r="E87" i="55"/>
  <c r="N86" i="55"/>
  <c r="E86" i="55"/>
  <c r="N85" i="55"/>
  <c r="E85" i="55"/>
  <c r="Z77" i="55"/>
  <c r="Z76" i="55"/>
  <c r="H76" i="55"/>
  <c r="Z75" i="55"/>
  <c r="H75" i="55"/>
  <c r="Z74" i="55"/>
  <c r="H74" i="55"/>
  <c r="Z73" i="55"/>
  <c r="H73" i="55"/>
  <c r="N45" i="55"/>
  <c r="N51" i="55" s="1"/>
  <c r="AD44" i="55"/>
  <c r="Z44" i="55"/>
  <c r="B44" i="55"/>
  <c r="AD43" i="55"/>
  <c r="Z43" i="55"/>
  <c r="B43" i="55"/>
  <c r="AD42" i="55"/>
  <c r="Z42" i="55"/>
  <c r="B42" i="55"/>
  <c r="AD41" i="55"/>
  <c r="Z41" i="55"/>
  <c r="B41" i="55"/>
  <c r="Z40" i="55"/>
  <c r="AD39" i="55"/>
  <c r="Z39" i="55"/>
  <c r="B39" i="55"/>
  <c r="AD38" i="55"/>
  <c r="Z38" i="55"/>
  <c r="B38" i="55"/>
  <c r="AD37" i="55"/>
  <c r="Z37" i="55"/>
  <c r="B37" i="55"/>
  <c r="AD36" i="55"/>
  <c r="Z36" i="55"/>
  <c r="B36" i="55"/>
  <c r="AD35" i="55"/>
  <c r="Z35" i="55"/>
  <c r="B35" i="55"/>
  <c r="I25" i="55"/>
  <c r="N50" i="55" s="1"/>
  <c r="N52" i="55" s="1"/>
  <c r="BF24" i="55"/>
  <c r="AE24" i="55" s="1"/>
  <c r="BE24" i="55"/>
  <c r="BA24" i="55"/>
  <c r="Y24" i="55" s="1"/>
  <c r="AZ24" i="55"/>
  <c r="AV24" i="55"/>
  <c r="S24" i="55" s="1"/>
  <c r="AU24" i="55"/>
  <c r="AH24" i="55"/>
  <c r="AI24" i="55" s="1"/>
  <c r="AF24" i="55"/>
  <c r="AC24" i="55"/>
  <c r="Z24" i="55"/>
  <c r="X24" i="55"/>
  <c r="V24" i="55"/>
  <c r="T24" i="55"/>
  <c r="Q24" i="55"/>
  <c r="N24" i="55"/>
  <c r="BF23" i="55"/>
  <c r="AE23" i="55" s="1"/>
  <c r="BE23" i="55"/>
  <c r="BA23" i="55"/>
  <c r="AZ23" i="55"/>
  <c r="AV23" i="55"/>
  <c r="S23" i="55" s="1"/>
  <c r="AU23" i="55"/>
  <c r="AH23" i="55"/>
  <c r="AI23" i="55" s="1"/>
  <c r="AG23" i="55"/>
  <c r="AF23" i="55"/>
  <c r="AD23" i="55"/>
  <c r="AC23" i="55"/>
  <c r="AB23" i="55"/>
  <c r="Z23" i="55"/>
  <c r="Y23" i="55"/>
  <c r="X23" i="55"/>
  <c r="W23" i="55"/>
  <c r="V23" i="55"/>
  <c r="U23" i="55"/>
  <c r="T23" i="55"/>
  <c r="R23" i="55"/>
  <c r="Q23" i="55"/>
  <c r="P23" i="55"/>
  <c r="N23" i="55"/>
  <c r="BF22" i="55"/>
  <c r="AE22" i="55" s="1"/>
  <c r="BE22" i="55"/>
  <c r="BA22" i="55"/>
  <c r="Y22" i="55" s="1"/>
  <c r="AZ22" i="55"/>
  <c r="AV22" i="55"/>
  <c r="S22" i="55" s="1"/>
  <c r="AU22" i="55"/>
  <c r="AH22" i="55"/>
  <c r="AI22" i="55" s="1"/>
  <c r="AF22" i="55"/>
  <c r="AC22" i="55"/>
  <c r="Z22" i="55"/>
  <c r="X22" i="55"/>
  <c r="V22" i="55"/>
  <c r="T22" i="55"/>
  <c r="Q22" i="55"/>
  <c r="N22" i="55"/>
  <c r="BF21" i="55"/>
  <c r="AE21" i="55" s="1"/>
  <c r="BE21" i="55"/>
  <c r="BA21" i="55"/>
  <c r="AZ21" i="55"/>
  <c r="AV21" i="55"/>
  <c r="S21" i="55" s="1"/>
  <c r="AU21" i="55"/>
  <c r="AH21" i="55"/>
  <c r="AI21" i="55" s="1"/>
  <c r="AG21" i="55"/>
  <c r="AF21" i="55"/>
  <c r="AD21" i="55"/>
  <c r="AC21" i="55"/>
  <c r="AB21" i="55"/>
  <c r="Z21" i="55"/>
  <c r="Y21" i="55"/>
  <c r="X21" i="55"/>
  <c r="W21" i="55"/>
  <c r="V21" i="55"/>
  <c r="U21" i="55"/>
  <c r="T21" i="55"/>
  <c r="R21" i="55"/>
  <c r="Q21" i="55"/>
  <c r="P21" i="55"/>
  <c r="N21" i="55"/>
  <c r="BF20" i="55"/>
  <c r="AE20" i="55" s="1"/>
  <c r="BE20" i="55"/>
  <c r="BA20" i="55"/>
  <c r="Y20" i="55" s="1"/>
  <c r="AZ20" i="55"/>
  <c r="AV20" i="55"/>
  <c r="S20" i="55" s="1"/>
  <c r="AU20" i="55"/>
  <c r="AH20" i="55"/>
  <c r="AI20" i="55" s="1"/>
  <c r="AF20" i="55"/>
  <c r="AC20" i="55"/>
  <c r="Z20" i="55"/>
  <c r="X20" i="55"/>
  <c r="V20" i="55"/>
  <c r="T20" i="55"/>
  <c r="Q20" i="55"/>
  <c r="N20" i="55"/>
  <c r="M13" i="55"/>
  <c r="B13" i="55"/>
  <c r="AF11" i="55"/>
  <c r="M11" i="55"/>
  <c r="B11" i="55"/>
  <c r="AF10" i="55"/>
  <c r="M10" i="55"/>
  <c r="B10" i="55"/>
  <c r="C71" i="55" s="1"/>
  <c r="J6" i="55"/>
  <c r="J4" i="55"/>
  <c r="A1" i="55"/>
  <c r="H103" i="1"/>
  <c r="AF10" i="26"/>
  <c r="AF10" i="1"/>
  <c r="Z118" i="26"/>
  <c r="H118" i="26"/>
  <c r="Z116" i="26"/>
  <c r="Z117" i="26" s="1"/>
  <c r="H116" i="26"/>
  <c r="H117" i="26" s="1"/>
  <c r="Z103" i="26"/>
  <c r="Z102" i="26" s="1"/>
  <c r="H103" i="26"/>
  <c r="H102" i="26" s="1"/>
  <c r="Z101" i="26"/>
  <c r="H101" i="26"/>
  <c r="N89" i="26"/>
  <c r="N88" i="26"/>
  <c r="E88" i="26"/>
  <c r="N87" i="26"/>
  <c r="E87" i="26"/>
  <c r="N86" i="26"/>
  <c r="E86" i="26"/>
  <c r="N85" i="26"/>
  <c r="E85" i="26"/>
  <c r="Z77" i="26"/>
  <c r="Z76" i="26"/>
  <c r="H76" i="26"/>
  <c r="Z75" i="26"/>
  <c r="H75" i="26"/>
  <c r="Z74" i="26"/>
  <c r="H74" i="26"/>
  <c r="Z73" i="26"/>
  <c r="H73" i="26"/>
  <c r="N89" i="1"/>
  <c r="N88" i="1"/>
  <c r="N87" i="1"/>
  <c r="E88" i="1"/>
  <c r="E87" i="1"/>
  <c r="H76" i="1"/>
  <c r="H75" i="1"/>
  <c r="Z77" i="1"/>
  <c r="Z76" i="1"/>
  <c r="Z75" i="1"/>
  <c r="K25" i="30"/>
  <c r="K24" i="30"/>
  <c r="K23" i="30"/>
  <c r="K22" i="30"/>
  <c r="K55" i="30"/>
  <c r="K54" i="30"/>
  <c r="K53" i="30"/>
  <c r="K52" i="30"/>
  <c r="K71" i="30"/>
  <c r="K70" i="30"/>
  <c r="K69" i="30"/>
  <c r="K68" i="30"/>
  <c r="C72" i="30"/>
  <c r="C71" i="30"/>
  <c r="C70" i="30"/>
  <c r="C69" i="30"/>
  <c r="C68" i="30"/>
  <c r="C56" i="30"/>
  <c r="C55" i="30"/>
  <c r="C54" i="30"/>
  <c r="C53" i="30"/>
  <c r="C52" i="30"/>
  <c r="C26" i="30"/>
  <c r="C25" i="30"/>
  <c r="C24" i="30"/>
  <c r="C23" i="30"/>
  <c r="C22" i="30"/>
  <c r="K71" i="29"/>
  <c r="K70" i="29"/>
  <c r="K69" i="29"/>
  <c r="K68" i="29"/>
  <c r="K55" i="29"/>
  <c r="K54" i="29"/>
  <c r="K53" i="29"/>
  <c r="K52" i="29"/>
  <c r="C72" i="29"/>
  <c r="C71" i="29"/>
  <c r="C70" i="29"/>
  <c r="C69" i="29"/>
  <c r="C68" i="29"/>
  <c r="C56" i="29"/>
  <c r="C55" i="29"/>
  <c r="C54" i="29"/>
  <c r="C53" i="29"/>
  <c r="C52" i="29"/>
  <c r="K25" i="29"/>
  <c r="K24" i="29"/>
  <c r="C26" i="29"/>
  <c r="C25" i="29"/>
  <c r="C24" i="29"/>
  <c r="C23" i="29"/>
  <c r="D24" i="14"/>
  <c r="D25" i="14"/>
  <c r="D19" i="14"/>
  <c r="D18" i="14"/>
  <c r="D17" i="14"/>
  <c r="N86" i="1"/>
  <c r="Z74" i="1"/>
  <c r="A1" i="26"/>
  <c r="A1" i="1"/>
  <c r="AB3" i="29"/>
  <c r="AB2" i="29"/>
  <c r="D16" i="14"/>
  <c r="P20" i="55" l="1"/>
  <c r="R20" i="55"/>
  <c r="U20" i="55"/>
  <c r="W20" i="55"/>
  <c r="AB20" i="55"/>
  <c r="AD20" i="55"/>
  <c r="AG20" i="55"/>
  <c r="P22" i="55"/>
  <c r="R22" i="55"/>
  <c r="U22" i="55"/>
  <c r="W22" i="55"/>
  <c r="AB22" i="55"/>
  <c r="AD22" i="55"/>
  <c r="AG22" i="55"/>
  <c r="P24" i="55"/>
  <c r="R24" i="55"/>
  <c r="U24" i="55"/>
  <c r="W24" i="55"/>
  <c r="AB24" i="55"/>
  <c r="AD24" i="55"/>
  <c r="AG24" i="55"/>
  <c r="AD45" i="55"/>
  <c r="X51" i="55" s="1"/>
  <c r="AI25" i="55"/>
  <c r="X50" i="55" s="1"/>
  <c r="O20" i="55"/>
  <c r="AA20" i="55"/>
  <c r="O21" i="55"/>
  <c r="AA21" i="55"/>
  <c r="O22" i="55"/>
  <c r="AA22" i="55"/>
  <c r="O23" i="55"/>
  <c r="AA23" i="55"/>
  <c r="O24" i="55"/>
  <c r="AA24" i="55"/>
  <c r="X52" i="55" l="1"/>
  <c r="C58" i="55" s="1"/>
  <c r="C55" i="55"/>
  <c r="C59" i="55" l="1"/>
  <c r="C56" i="55"/>
  <c r="C57" i="55"/>
  <c r="AB3" i="30"/>
  <c r="AB2" i="30"/>
  <c r="M13" i="1"/>
  <c r="M13" i="26"/>
  <c r="B13" i="26"/>
  <c r="AF11" i="26"/>
  <c r="M11" i="26"/>
  <c r="B11" i="26"/>
  <c r="M10" i="26"/>
  <c r="B10" i="26"/>
  <c r="Z103" i="1"/>
  <c r="Z102" i="1" s="1"/>
  <c r="Z101" i="1"/>
  <c r="H102" i="1"/>
  <c r="H101" i="1"/>
  <c r="N85" i="1"/>
  <c r="E86" i="1"/>
  <c r="E85" i="1"/>
  <c r="H74" i="1" l="1"/>
  <c r="H73" i="1"/>
  <c r="Z73" i="1"/>
  <c r="B13" i="1"/>
  <c r="AF11" i="1"/>
  <c r="B11" i="1"/>
  <c r="M11" i="1"/>
  <c r="K23" i="29"/>
  <c r="K22" i="29"/>
  <c r="C22" i="29"/>
  <c r="J2" i="14"/>
  <c r="J1" i="14"/>
  <c r="B60" i="30"/>
  <c r="B59" i="30"/>
  <c r="B30" i="30"/>
  <c r="B29" i="30"/>
  <c r="B4" i="30"/>
  <c r="B3" i="30"/>
  <c r="B60" i="29"/>
  <c r="B59" i="29"/>
  <c r="B30" i="29"/>
  <c r="B29" i="29"/>
  <c r="B4" i="29"/>
  <c r="B3" i="29"/>
  <c r="D15" i="14" l="1"/>
  <c r="B11" i="14"/>
  <c r="B8" i="14"/>
  <c r="B3" i="14"/>
  <c r="B4" i="14"/>
  <c r="J6" i="1" l="1"/>
  <c r="J6" i="26"/>
  <c r="B45" i="26" l="1"/>
  <c r="B44" i="26"/>
  <c r="B43" i="26"/>
  <c r="B42" i="26"/>
  <c r="B41" i="26"/>
  <c r="B39" i="26"/>
  <c r="B38" i="26"/>
  <c r="B37" i="26"/>
  <c r="B36" i="26"/>
  <c r="B35" i="26"/>
  <c r="AA46" i="29" l="1"/>
  <c r="K46" i="29" s="1"/>
  <c r="AA45" i="29"/>
  <c r="K45" i="29" s="1"/>
  <c r="AA44" i="29"/>
  <c r="K44" i="29" s="1"/>
  <c r="AA43" i="29"/>
  <c r="K43" i="29" s="1"/>
  <c r="AA41" i="29"/>
  <c r="K41" i="29" s="1"/>
  <c r="AA40" i="29"/>
  <c r="K40" i="29" s="1"/>
  <c r="AA39" i="29"/>
  <c r="K39" i="29" s="1"/>
  <c r="AA38" i="29"/>
  <c r="K38" i="29" s="1"/>
  <c r="AA37" i="29"/>
  <c r="K37" i="29" s="1"/>
  <c r="K47" i="30"/>
  <c r="K46" i="30"/>
  <c r="AA46" i="30"/>
  <c r="AA45" i="30"/>
  <c r="K45" i="30" s="1"/>
  <c r="AA44" i="30"/>
  <c r="K44" i="30" s="1"/>
  <c r="AA43" i="30"/>
  <c r="K43" i="30" s="1"/>
  <c r="AA38" i="30"/>
  <c r="K38" i="30" s="1"/>
  <c r="AA39" i="30"/>
  <c r="K39" i="30" s="1"/>
  <c r="AA40" i="30"/>
  <c r="K40" i="30" s="1"/>
  <c r="AA41" i="30"/>
  <c r="K41" i="30" s="1"/>
  <c r="AA37" i="30"/>
  <c r="K37" i="30" s="1"/>
  <c r="B47" i="30" l="1"/>
  <c r="B46" i="30"/>
  <c r="B45" i="30"/>
  <c r="B44" i="30"/>
  <c r="B43" i="30"/>
  <c r="B41" i="30"/>
  <c r="B40" i="30"/>
  <c r="B39" i="30"/>
  <c r="B37" i="30"/>
  <c r="B38" i="30"/>
  <c r="B46" i="29"/>
  <c r="B45" i="29"/>
  <c r="B44" i="29"/>
  <c r="B43" i="29"/>
  <c r="B41" i="29"/>
  <c r="B40" i="29"/>
  <c r="B39" i="29"/>
  <c r="B38" i="29"/>
  <c r="B37" i="29"/>
  <c r="B44" i="1" l="1"/>
  <c r="B43" i="1"/>
  <c r="B42" i="1"/>
  <c r="B41" i="1"/>
  <c r="B39" i="1"/>
  <c r="B38" i="1"/>
  <c r="B37" i="1"/>
  <c r="B36" i="1"/>
  <c r="B35" i="1"/>
  <c r="I17" i="14" l="1"/>
  <c r="N46" i="26" l="1"/>
  <c r="AU20" i="1" l="1"/>
  <c r="AV20" i="1" s="1"/>
  <c r="AU21" i="1"/>
  <c r="AV21" i="1" s="1"/>
  <c r="AU22" i="1"/>
  <c r="AV22" i="1"/>
  <c r="AU23" i="1"/>
  <c r="AV23" i="1" s="1"/>
  <c r="AU24" i="1"/>
  <c r="AV24" i="1" s="1"/>
  <c r="N52" i="26"/>
  <c r="Z45" i="26"/>
  <c r="AD45" i="26" s="1"/>
  <c r="Z44" i="26"/>
  <c r="AD44" i="26" s="1"/>
  <c r="Z43" i="26"/>
  <c r="AD43" i="26" s="1"/>
  <c r="Z42" i="26"/>
  <c r="AD42" i="26" s="1"/>
  <c r="Z41" i="26"/>
  <c r="AD41" i="26" s="1"/>
  <c r="Z40" i="26"/>
  <c r="Z39" i="26"/>
  <c r="AD39" i="26" s="1"/>
  <c r="Z38" i="26"/>
  <c r="AD38" i="26" s="1"/>
  <c r="Z37" i="26"/>
  <c r="AD37" i="26" s="1"/>
  <c r="Z36" i="26"/>
  <c r="AD36" i="26" s="1"/>
  <c r="Z35" i="26"/>
  <c r="AD35" i="26" s="1"/>
  <c r="I25" i="26"/>
  <c r="N51" i="26" s="1"/>
  <c r="BF24" i="26"/>
  <c r="AD24" i="26" s="1"/>
  <c r="BE24" i="26"/>
  <c r="BA24" i="26"/>
  <c r="V24" i="26" s="1"/>
  <c r="AZ24" i="26"/>
  <c r="AV24" i="26"/>
  <c r="P24" i="26" s="1"/>
  <c r="AU24" i="26"/>
  <c r="BF23" i="26"/>
  <c r="AD23" i="26" s="1"/>
  <c r="BE23" i="26"/>
  <c r="BA23" i="26"/>
  <c r="V23" i="26" s="1"/>
  <c r="AZ23" i="26"/>
  <c r="AV23" i="26"/>
  <c r="AU23" i="26"/>
  <c r="BF22" i="26"/>
  <c r="AD22" i="26" s="1"/>
  <c r="BE22" i="26"/>
  <c r="BA22" i="26"/>
  <c r="V22" i="26" s="1"/>
  <c r="AZ22" i="26"/>
  <c r="AV22" i="26"/>
  <c r="O22" i="26" s="1"/>
  <c r="AU22" i="26"/>
  <c r="BF21" i="26"/>
  <c r="AD21" i="26" s="1"/>
  <c r="BE21" i="26"/>
  <c r="BA21" i="26"/>
  <c r="V21" i="26" s="1"/>
  <c r="AZ21" i="26"/>
  <c r="AV21" i="26"/>
  <c r="S21" i="26" s="1"/>
  <c r="AU21" i="26"/>
  <c r="BF20" i="26"/>
  <c r="AD20" i="26" s="1"/>
  <c r="BE20" i="26"/>
  <c r="BA20" i="26"/>
  <c r="V20" i="26" s="1"/>
  <c r="AZ20" i="26"/>
  <c r="AV20" i="26"/>
  <c r="Q20" i="26" s="1"/>
  <c r="AU20" i="26"/>
  <c r="C71" i="26"/>
  <c r="J4" i="26"/>
  <c r="Z44" i="1"/>
  <c r="AD44" i="1" s="1"/>
  <c r="Z43" i="1"/>
  <c r="AD43" i="1" s="1"/>
  <c r="Z42" i="1"/>
  <c r="AD42" i="1" s="1"/>
  <c r="Z41" i="1"/>
  <c r="Z36" i="1"/>
  <c r="AD36" i="1" s="1"/>
  <c r="Z37" i="1"/>
  <c r="AD37" i="1" s="1"/>
  <c r="Z38" i="1"/>
  <c r="AD38" i="1" s="1"/>
  <c r="Z39" i="1"/>
  <c r="AD39" i="1" s="1"/>
  <c r="S20" i="26" l="1"/>
  <c r="W23" i="26"/>
  <c r="AE20" i="26"/>
  <c r="AA24" i="26"/>
  <c r="AC24" i="26"/>
  <c r="AH23" i="26"/>
  <c r="AI23" i="26" s="1"/>
  <c r="AE24" i="26"/>
  <c r="O24" i="26"/>
  <c r="S23" i="26"/>
  <c r="AD46" i="26"/>
  <c r="X52" i="26" s="1"/>
  <c r="N53" i="26"/>
  <c r="O20" i="26"/>
  <c r="AA20" i="26"/>
  <c r="AF20" i="26"/>
  <c r="O21" i="26"/>
  <c r="AE21" i="26"/>
  <c r="AB21" i="26"/>
  <c r="P20" i="26"/>
  <c r="AB20" i="26"/>
  <c r="AG20" i="26"/>
  <c r="P21" i="26"/>
  <c r="AF21" i="26"/>
  <c r="AC23" i="26"/>
  <c r="Q24" i="26"/>
  <c r="AC20" i="26"/>
  <c r="Q21" i="26"/>
  <c r="AH22" i="26"/>
  <c r="AI22" i="26" s="1"/>
  <c r="S24" i="26"/>
  <c r="AF24" i="26"/>
  <c r="AA21" i="26"/>
  <c r="AG21" i="26"/>
  <c r="W22" i="26"/>
  <c r="O23" i="26"/>
  <c r="AE23" i="26"/>
  <c r="AB24" i="26"/>
  <c r="AG24" i="26"/>
  <c r="AE22" i="26"/>
  <c r="AA22" i="26"/>
  <c r="W20" i="26"/>
  <c r="AH20" i="26"/>
  <c r="AI20" i="26" s="1"/>
  <c r="AC21" i="26"/>
  <c r="Q22" i="26"/>
  <c r="AB22" i="26"/>
  <c r="AG22" i="26"/>
  <c r="P23" i="26"/>
  <c r="AA23" i="26"/>
  <c r="AF23" i="26"/>
  <c r="W24" i="26"/>
  <c r="AH24" i="26"/>
  <c r="AI24" i="26" s="1"/>
  <c r="P22" i="26"/>
  <c r="AF22" i="26"/>
  <c r="W21" i="26"/>
  <c r="AH21" i="26"/>
  <c r="AI21" i="26" s="1"/>
  <c r="S22" i="26"/>
  <c r="AC22" i="26"/>
  <c r="Q23" i="26"/>
  <c r="AB23" i="26"/>
  <c r="AG23" i="26"/>
  <c r="T20" i="26"/>
  <c r="X20" i="26"/>
  <c r="T21" i="26"/>
  <c r="X21" i="26"/>
  <c r="T22" i="26"/>
  <c r="X22" i="26"/>
  <c r="T23" i="26"/>
  <c r="X23" i="26"/>
  <c r="T24" i="26"/>
  <c r="X24" i="26"/>
  <c r="U20" i="26"/>
  <c r="Y20" i="26"/>
  <c r="U21" i="26"/>
  <c r="Y21" i="26"/>
  <c r="U22" i="26"/>
  <c r="Y22" i="26"/>
  <c r="U23" i="26"/>
  <c r="Y23" i="26"/>
  <c r="U24" i="26"/>
  <c r="Y24" i="26"/>
  <c r="N20" i="26"/>
  <c r="R20" i="26"/>
  <c r="Z20" i="26"/>
  <c r="N21" i="26"/>
  <c r="R21" i="26"/>
  <c r="Z21" i="26"/>
  <c r="N22" i="26"/>
  <c r="R22" i="26"/>
  <c r="Z22" i="26"/>
  <c r="N23" i="26"/>
  <c r="R23" i="26"/>
  <c r="Z23" i="26"/>
  <c r="N24" i="26"/>
  <c r="R24" i="26"/>
  <c r="Z24" i="26"/>
  <c r="AI25" i="26" l="1"/>
  <c r="X51" i="26" s="1"/>
  <c r="X53" i="26" s="1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C60" i="26" l="1"/>
  <c r="C56" i="26"/>
  <c r="C57" i="26"/>
  <c r="C59" i="26"/>
  <c r="C58" i="26"/>
  <c r="Z35" i="1"/>
  <c r="AD35" i="1" s="1"/>
  <c r="B9" i="14" l="1"/>
  <c r="B5" i="14"/>
  <c r="J4" i="1"/>
  <c r="D22" i="14"/>
  <c r="D23" i="14"/>
  <c r="Z118" i="1" l="1"/>
  <c r="Z116" i="1"/>
  <c r="Z117" i="1" s="1"/>
  <c r="H118" i="1"/>
  <c r="H116" i="1"/>
  <c r="H117" i="1" s="1"/>
  <c r="AZ20" i="1" l="1"/>
  <c r="B10" i="1" l="1"/>
  <c r="C71" i="1" s="1"/>
  <c r="M10" i="1"/>
  <c r="N45" i="1" l="1"/>
  <c r="AD41" i="1"/>
  <c r="BE24" i="1"/>
  <c r="BF24" i="1" s="1"/>
  <c r="BE23" i="1"/>
  <c r="BF23" i="1" s="1"/>
  <c r="BE22" i="1"/>
  <c r="BF22" i="1" s="1"/>
  <c r="BE21" i="1"/>
  <c r="BF21" i="1" s="1"/>
  <c r="BE20" i="1"/>
  <c r="BF20" i="1" s="1"/>
  <c r="AZ24" i="1"/>
  <c r="BA24" i="1" s="1"/>
  <c r="AZ23" i="1"/>
  <c r="BA23" i="1" s="1"/>
  <c r="AZ22" i="1"/>
  <c r="BA22" i="1" s="1"/>
  <c r="AZ21" i="1"/>
  <c r="BA21" i="1" s="1"/>
  <c r="BA20" i="1"/>
  <c r="AH23" i="1" l="1"/>
  <c r="AI23" i="1" s="1"/>
  <c r="AH24" i="1"/>
  <c r="AI24" i="1" s="1"/>
  <c r="AH22" i="1"/>
  <c r="AI22" i="1" s="1"/>
  <c r="AH21" i="1"/>
  <c r="AI21" i="1" s="1"/>
  <c r="W23" i="1"/>
  <c r="Y23" i="1"/>
  <c r="V23" i="1"/>
  <c r="AA24" i="1"/>
  <c r="AC24" i="1"/>
  <c r="Z24" i="1"/>
  <c r="AD24" i="1"/>
  <c r="AG24" i="1"/>
  <c r="O24" i="1"/>
  <c r="N24" i="1"/>
  <c r="Q24" i="1"/>
  <c r="R24" i="1"/>
  <c r="U23" i="1"/>
  <c r="AA23" i="1"/>
  <c r="AE23" i="1"/>
  <c r="AG23" i="1"/>
  <c r="Z23" i="1"/>
  <c r="AD23" i="1"/>
  <c r="AB23" i="1"/>
  <c r="AF23" i="1"/>
  <c r="AC23" i="1"/>
  <c r="W24" i="1"/>
  <c r="U24" i="1"/>
  <c r="Y24" i="1"/>
  <c r="V24" i="1"/>
  <c r="T24" i="1"/>
  <c r="X24" i="1"/>
  <c r="N23" i="1"/>
  <c r="O23" i="1"/>
  <c r="S23" i="1"/>
  <c r="R23" i="1"/>
  <c r="P23" i="1"/>
  <c r="Q23" i="1"/>
  <c r="AF24" i="1"/>
  <c r="AB24" i="1"/>
  <c r="P24" i="1"/>
  <c r="X23" i="1"/>
  <c r="T23" i="1"/>
  <c r="AE24" i="1"/>
  <c r="S24" i="1"/>
  <c r="I25" i="1"/>
  <c r="N51" i="1"/>
  <c r="Z40" i="1"/>
  <c r="AD45" i="1" l="1"/>
  <c r="X51" i="1" s="1"/>
  <c r="N50" i="1"/>
  <c r="N52" i="1" s="1"/>
  <c r="AH20" i="1" l="1"/>
  <c r="AI20" i="1" s="1"/>
  <c r="U22" i="1"/>
  <c r="T22" i="1"/>
  <c r="X22" i="1"/>
  <c r="V20" i="1"/>
  <c r="Y20" i="1"/>
  <c r="U20" i="1"/>
  <c r="X20" i="1"/>
  <c r="T20" i="1"/>
  <c r="W20" i="1"/>
  <c r="AB21" i="1"/>
  <c r="AF21" i="1"/>
  <c r="AC21" i="1"/>
  <c r="AG21" i="1"/>
  <c r="AE21" i="1"/>
  <c r="Z21" i="1"/>
  <c r="AD21" i="1"/>
  <c r="AA21" i="1"/>
  <c r="AG20" i="1"/>
  <c r="Z20" i="1"/>
  <c r="AD20" i="1"/>
  <c r="AB22" i="1"/>
  <c r="AF22" i="1"/>
  <c r="AC22" i="1"/>
  <c r="AG22" i="1"/>
  <c r="Z22" i="1"/>
  <c r="AD22" i="1"/>
  <c r="AA22" i="1"/>
  <c r="AE22" i="1"/>
  <c r="W21" i="1"/>
  <c r="T21" i="1"/>
  <c r="X21" i="1"/>
  <c r="U21" i="1"/>
  <c r="Y21" i="1"/>
  <c r="V21" i="1"/>
  <c r="W22" i="1"/>
  <c r="V22" i="1"/>
  <c r="Y22" i="1"/>
  <c r="AA20" i="1"/>
  <c r="AE20" i="1"/>
  <c r="AB20" i="1"/>
  <c r="AF20" i="1"/>
  <c r="AC20" i="1"/>
  <c r="P22" i="1"/>
  <c r="Q22" i="1"/>
  <c r="N22" i="1"/>
  <c r="R22" i="1"/>
  <c r="O22" i="1"/>
  <c r="S22" i="1"/>
  <c r="N21" i="1"/>
  <c r="R21" i="1"/>
  <c r="O21" i="1"/>
  <c r="S21" i="1"/>
  <c r="P21" i="1"/>
  <c r="Q21" i="1"/>
  <c r="AI25" i="1" l="1"/>
  <c r="X50" i="1" s="1"/>
  <c r="X52" i="1" s="1"/>
  <c r="S20" i="1"/>
  <c r="O20" i="1"/>
  <c r="R20" i="1"/>
  <c r="N20" i="1"/>
  <c r="Q20" i="1"/>
  <c r="P20" i="1"/>
  <c r="C59" i="1" l="1"/>
  <c r="C57" i="1"/>
  <c r="C55" i="1"/>
  <c r="C56" i="1"/>
  <c r="C58" i="1"/>
</calcChain>
</file>

<file path=xl/sharedStrings.xml><?xml version="1.0" encoding="utf-8"?>
<sst xmlns="http://schemas.openxmlformats.org/spreadsheetml/2006/main" count="4176" uniqueCount="1264">
  <si>
    <t>แบบประเมินผลการปฏิบัติงานของพนักงานส่วนท้องถิ่น</t>
  </si>
  <si>
    <t>รอบการประเมิน</t>
  </si>
  <si>
    <t>ข้อมูลประวัติส่วนตัว</t>
  </si>
  <si>
    <t>ผู้รับการประเมิน</t>
  </si>
  <si>
    <t>ผู้ประเมิน</t>
  </si>
  <si>
    <t xml:space="preserve">ส่วนที่ 1 ผลสัมฤทธิ์ของงาน (ร้อยละ 70 ) </t>
  </si>
  <si>
    <t>ผลการปฏิบัติงาน (7)</t>
  </si>
  <si>
    <t xml:space="preserve">เชิงปริมาณ </t>
  </si>
  <si>
    <t xml:space="preserve">เชิงคุณภาพ </t>
  </si>
  <si>
    <t xml:space="preserve">เชิงประโยชน์ </t>
  </si>
  <si>
    <t>รวมคะแนนผล</t>
  </si>
  <si>
    <t>การปฏิบัติงาน</t>
  </si>
  <si>
    <t>(8)</t>
  </si>
  <si>
    <t>(9)</t>
  </si>
  <si>
    <t>(10)</t>
  </si>
  <si>
    <t>(11)</t>
  </si>
  <si>
    <t>(12)</t>
  </si>
  <si>
    <t>(13)</t>
  </si>
  <si>
    <t xml:space="preserve"> =(8)+(9)+(10)</t>
  </si>
  <si>
    <t>เหตุผลที่ทำให้งานบรรลุ/ไม่บรรลุเป้าหมาย</t>
  </si>
  <si>
    <t>น้ำหนัก</t>
  </si>
  <si>
    <t>(2)</t>
  </si>
  <si>
    <t>(4)</t>
  </si>
  <si>
    <t>(5)</t>
  </si>
  <si>
    <t>เป้าหมาย (3)</t>
  </si>
  <si>
    <t>ปริมาณ</t>
  </si>
  <si>
    <t>คุณภาพ</t>
  </si>
  <si>
    <t>ประโยชน์</t>
  </si>
  <si>
    <t>(6)</t>
  </si>
  <si>
    <t>โครงการ/งาน/กิจกรรม</t>
  </si>
  <si>
    <t>(1)</t>
  </si>
  <si>
    <t>ทำได้</t>
  </si>
  <si>
    <t>(ร้อยละ)</t>
  </si>
  <si>
    <t xml:space="preserve">  ผลสำเร็จของงานเทียบกับเป้าหมาย </t>
  </si>
  <si>
    <t>ไม่ถึงร้อยละ 60 ของเป้าหมาย</t>
  </si>
  <si>
    <t>ไม่ถึงร้อยละ 70 ของเป้าหมาย</t>
  </si>
  <si>
    <t>เกินกว่าเป้าหมายที่กำหนด</t>
  </si>
  <si>
    <t>ผลสำเร็จของงานเทียบกับเป้าหมาย</t>
  </si>
  <si>
    <t>(เชิงปริมาณ (8)</t>
  </si>
  <si>
    <t>เชิงคุณภาพ (9)</t>
  </si>
  <si>
    <t>(เชิงประโยชน์ (10)</t>
  </si>
  <si>
    <t>คะแนน</t>
  </si>
  <si>
    <t xml:space="preserve"> =[(2)x(11)]/10</t>
  </si>
  <si>
    <t>น้ำหนักรวม</t>
  </si>
  <si>
    <t>คะแนนที่ได้</t>
  </si>
  <si>
    <t>ระดับ</t>
  </si>
  <si>
    <t>ต้น</t>
  </si>
  <si>
    <t>กลาง</t>
  </si>
  <si>
    <t>บริหารท้องถิ่น</t>
  </si>
  <si>
    <t>ส่วนที่ 2  พฤติกรรมการปฏิบัติราชการ (สมรรถนะ) (ร้อยละ 30) สำหรับตำแหน่งประเภทอำนวยการท้องถิ่น และบริหารท้องถิ่น</t>
  </si>
  <si>
    <t>ตัวชี้วัดสมรรถนะ</t>
  </si>
  <si>
    <t>สมรรถนะหลัก</t>
  </si>
  <si>
    <t>สมรรถนะประจำผู้บริหาร</t>
  </si>
  <si>
    <t>ที่คาดหวัง/ต้องการ</t>
  </si>
  <si>
    <t>ที่ประเมินได้</t>
  </si>
  <si>
    <t>ผลการประเมิน</t>
  </si>
  <si>
    <t>ระบุเหตุการณ์/พฤติกรรม</t>
  </si>
  <si>
    <t>ที่ผู้รับการประเมินแสดงออก</t>
  </si>
  <si>
    <t>(3)</t>
  </si>
  <si>
    <t>(7)</t>
  </si>
  <si>
    <t>ระดับที่ต้องการ/คาดหวัง</t>
  </si>
  <si>
    <t xml:space="preserve">(ตามมาตรฐานกำหนด               </t>
  </si>
  <si>
    <t>ระดับที่ประเมินได้ 0</t>
  </si>
  <si>
    <t>ระดับที่ประเมินได้ 1</t>
  </si>
  <si>
    <t>ระดับที่ประเมินได้ 2</t>
  </si>
  <si>
    <t>ระดับที่ประเมินได้ 3</t>
  </si>
  <si>
    <t>ระดับที่ประเมินได้ 4</t>
  </si>
  <si>
    <t>ระดับที่ประเมินได้ 5</t>
  </si>
  <si>
    <t>ระดับที่คาดหวัง/ต้องการ 0</t>
  </si>
  <si>
    <t>0 คะแนน</t>
  </si>
  <si>
    <t>ระดับที่คาดหวัง/ต้องการ 1</t>
  </si>
  <si>
    <t>4 คะแนน</t>
  </si>
  <si>
    <t>5 คะแนน</t>
  </si>
  <si>
    <t>ระดับที่คาดหวัง/ต้องการ 2</t>
  </si>
  <si>
    <t>3 คะแนน</t>
  </si>
  <si>
    <t>ระดับที่คาดหวัง/ต้องการ 3</t>
  </si>
  <si>
    <t>2 คะแนน</t>
  </si>
  <si>
    <t>ระดับที่คาดหวัง/ต้องการ 4</t>
  </si>
  <si>
    <t>1 คะแนน</t>
  </si>
  <si>
    <t>ระดับที่คาดหวัง/ต้องการ 5</t>
  </si>
  <si>
    <t>สรุปผลการประเมิน</t>
  </si>
  <si>
    <t>องค์ประกอบการประเมิน</t>
  </si>
  <si>
    <t>คะแนน (ร้อยละ)</t>
  </si>
  <si>
    <t>ผลการประเมิน (ร้อยละ)</t>
  </si>
  <si>
    <t>หมายเหตุ</t>
  </si>
  <si>
    <t>1. ผลสัมฤทธิ์ของงาน</t>
  </si>
  <si>
    <t>2. พฤติกรรมการปฏิบัติราชการ (สมรรถนะ)</t>
  </si>
  <si>
    <t xml:space="preserve">                                    คะแนนรวม </t>
  </si>
  <si>
    <t>(ร้อยละ 90 ขึ้นไป)</t>
  </si>
  <si>
    <t>(ร้อยละ 80 แต่ไม่ถึงร้อยละ 90)</t>
  </si>
  <si>
    <t>(ร้อยละ 70 แต่ไม่ถึงร้อยละ 80)</t>
  </si>
  <si>
    <t>(ร้อยละ 60 แต่ไม่ถึงร้อยละ 70)</t>
  </si>
  <si>
    <t>(ต่ำกว่าร้อยละ 60)</t>
  </si>
  <si>
    <t xml:space="preserve">ดีเด่น </t>
  </si>
  <si>
    <t xml:space="preserve">ดี  </t>
  </si>
  <si>
    <t xml:space="preserve">ดีมาก </t>
  </si>
  <si>
    <t xml:space="preserve">พอใช้  </t>
  </si>
  <si>
    <t xml:space="preserve">ต้องปรับปรุง  </t>
  </si>
  <si>
    <t xml:space="preserve">คะแนนที่ได้ </t>
  </si>
  <si>
    <t xml:space="preserve">คะแนนรวม </t>
  </si>
  <si>
    <t xml:space="preserve">น้ำหนักรวม </t>
  </si>
  <si>
    <t>ร้อยละ</t>
  </si>
  <si>
    <t>เชิงปริมาณ (14)</t>
  </si>
  <si>
    <t>เชิงคุณภาพ (15)</t>
  </si>
  <si>
    <t>เชิงประโยชน์ (16)</t>
  </si>
  <si>
    <t>ส่วนคำนวณ</t>
  </si>
  <si>
    <t>5.</t>
  </si>
  <si>
    <t>ลำดับ</t>
  </si>
  <si>
    <t xml:space="preserve"> (6)=(2)x(5)</t>
  </si>
  <si>
    <t>ลำดับที่</t>
  </si>
  <si>
    <t>ชื่อ – นามสกุล</t>
  </si>
  <si>
    <t>ตำแหน่ง</t>
  </si>
  <si>
    <t>ระดับตำแหน่ง</t>
  </si>
  <si>
    <t>ประเภทตำแหน่ง</t>
  </si>
  <si>
    <t>ตำแหน่งเลขที่</t>
  </si>
  <si>
    <t>ผลสัมฤทธิ์ของงาน</t>
  </si>
  <si>
    <t>ระดับผลการประเมิน</t>
  </si>
  <si>
    <t>เป้าหมายปริมาณ (4)</t>
  </si>
  <si>
    <t>เป้าหมายคุณภาพ (5)</t>
  </si>
  <si>
    <t>เป้าหมายประโยชน์  (6)</t>
  </si>
  <si>
    <t>4.</t>
  </si>
  <si>
    <t>นาย</t>
  </si>
  <si>
    <t>นางสาว</t>
  </si>
  <si>
    <t>ปลัดเทศบาลตำบลโคกสะอาด</t>
  </si>
  <si>
    <t>ผู้อำนวยการกองคลัง</t>
  </si>
  <si>
    <t>เจ้าพนักงานป้องกันและบรรเทาสาธารณภัย</t>
  </si>
  <si>
    <t>ปฏิบัติงาน</t>
  </si>
  <si>
    <t>เจ้าพนักงานจัดเก็บรายได้</t>
  </si>
  <si>
    <t>นายช่างโยธา</t>
  </si>
  <si>
    <t>นักพัฒนาชุมชน</t>
  </si>
  <si>
    <t>ปฏิบัติการ</t>
  </si>
  <si>
    <t>อำนวยการท้องถิ่น</t>
  </si>
  <si>
    <t>สำนักปลัดเทศบาล</t>
  </si>
  <si>
    <t>กองคลัง</t>
  </si>
  <si>
    <t>กองช่าง</t>
  </si>
  <si>
    <t>วิชาการ</t>
  </si>
  <si>
    <t>ทั่วไป</t>
  </si>
  <si>
    <t>ส่วนที่ 3 แผนพัฒนาการปฏิบัติราชการรายบุคคล</t>
  </si>
  <si>
    <t>ผลสัมฤทธิ์ของงาน /</t>
  </si>
  <si>
    <t>สมรรถนะที่เลือกพัฒนา</t>
  </si>
  <si>
    <t>วิธีการพัฒนา</t>
  </si>
  <si>
    <t>ช่วงเวลาที่ต้องการพัฒนา</t>
  </si>
  <si>
    <t>วิธีการวัดผลในการพัฒนา</t>
  </si>
  <si>
    <t xml:space="preserve"> ส่วนที่ 4 ข้อตกลงการปฏิบัติราชการ</t>
  </si>
  <si>
    <t>วันที่</t>
  </si>
  <si>
    <t>ส่วนที่ 5 การรับทราบผลการประเมิน</t>
  </si>
  <si>
    <t>ปฏิบัติราชการรายบุคคลแล้ว</t>
  </si>
  <si>
    <t>แต่ผู้รับการประเมินไม่ลงนามรับทราบ</t>
  </si>
  <si>
    <t>โดยมี</t>
  </si>
  <si>
    <t>เป็นพยาน</t>
  </si>
  <si>
    <t>ลงชื่อ</t>
  </si>
  <si>
    <t xml:space="preserve">ลงชื่อ    </t>
  </si>
  <si>
    <t xml:space="preserve">ตำแหน่ง     </t>
  </si>
  <si>
    <t xml:space="preserve">วันที่     </t>
  </si>
  <si>
    <t xml:space="preserve">        ได้ลงนามรับทราบแล้ว</t>
  </si>
  <si>
    <t xml:space="preserve">ผู้บังคับบัญชาเหนือขึ้นไป </t>
  </si>
  <si>
    <t>ผู้บังคับบัญชาเหนือขึ้นไปอีกชั้นหนึ่ง</t>
  </si>
  <si>
    <t>ประธานคณะกรรมการกลั่นกรอง</t>
  </si>
  <si>
    <t>นายกองค์กรปกครองส่วนท้องถิ่น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</si>
  <si>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</si>
  <si>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</si>
  <si>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</si>
  <si>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</si>
  <si>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</si>
  <si>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</si>
  <si>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</si>
  <si>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</si>
  <si>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</si>
  <si>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</si>
  <si>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</si>
  <si>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</si>
  <si>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</si>
  <si>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</si>
  <si>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</si>
  <si>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</si>
  <si>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</si>
  <si>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</si>
  <si>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</si>
  <si>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</si>
  <si>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</si>
  <si>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</si>
  <si>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</si>
  <si>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</si>
  <si>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</si>
  <si>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</si>
  <si>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</si>
  <si>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</si>
  <si>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</si>
  <si>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</si>
  <si>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</si>
  <si>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</si>
  <si>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</si>
  <si>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……………………………………</t>
  </si>
  <si>
    <t>………………………….…………</t>
  </si>
  <si>
    <t>…………………………………….</t>
  </si>
  <si>
    <t>……………………………………..</t>
  </si>
  <si>
    <t>…………………………………</t>
  </si>
  <si>
    <t xml:space="preserve"> ส่วนที่ 8 ความเห็นของนายกองค์กรปกครองส่วนท้องถิ่น</t>
  </si>
  <si>
    <t xml:space="preserve"> ส่วนที่ 7 มติคณะกรรมการกลั่นกรองการประเมินผลการปฏิบัติงาน</t>
  </si>
  <si>
    <t>คะแนนที่ควรได้รับ...................คะแนน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</si>
  <si>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</si>
  <si>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……………………………………………………………………………………………………..</t>
  </si>
  <si>
    <t>ประธานคณะกรรมการกลั่นกรองฯ</t>
  </si>
  <si>
    <t xml:space="preserve"> - 2 -</t>
  </si>
  <si>
    <t xml:space="preserve"> - 3 -</t>
  </si>
  <si>
    <t xml:space="preserve"> - 4 -</t>
  </si>
  <si>
    <t>ข้อตกลงการปฏิบัติราชการของพนักงานเทศบาล</t>
  </si>
  <si>
    <t>***********************</t>
  </si>
  <si>
    <t>ปีงบประมาณ</t>
  </si>
  <si>
    <t>รอบที่</t>
  </si>
  <si>
    <t>ผู้ทำข้อตกลง</t>
  </si>
  <si>
    <t>ผู้รับข้อตกลง</t>
  </si>
  <si>
    <t xml:space="preserve">      3. รายละเอียดข้อตกลงได้แก่ องค์ประกอบการประเมิน ตัวชี้วัด เป้าหมาย เกณฑ์การให้คะแนน และรายละเอียดอื่น ๆ ปรากฏอยู่ในเอกสารแนบท้ายข้อตกลงนี้</t>
  </si>
  <si>
    <t xml:space="preserve">      6. ผู้รับข้อตกลงและผู้ทำข้อตกลง ได้ทำความเข้าใจข้อตกลงการปฏิบัติราชการ   และเห็นพ้องกันแล้วจึงได้ลงลายมือชื่อไว้เป็นสำคัญ</t>
  </si>
  <si>
    <t>ระดับที่คาดหวัง/ต้องการ</t>
  </si>
  <si>
    <t>ระดับที่ประเมินได้</t>
  </si>
  <si>
    <t>ตำแหน่ง)                     ระดับที่ประเมินได้</t>
  </si>
  <si>
    <t>ฝ่าย</t>
  </si>
  <si>
    <t>ส่วน</t>
  </si>
  <si>
    <t>สังกัด (สำนัก/กอง)</t>
  </si>
  <si>
    <t>รายละเอียดการกำหนดหลักเกณฑ์และวิธีการประเมินผลการปฏิบัติงานตามข้อตกลง (รายบุคคล)</t>
  </si>
  <si>
    <t>อำนวยการ</t>
  </si>
  <si>
    <t>A35</t>
  </si>
  <si>
    <t>A36</t>
  </si>
  <si>
    <t>A37</t>
  </si>
  <si>
    <t xml:space="preserve">ส่วนที่ 2  พฤติกรรมการปฏิบัติราชการ (สมรรถนะ) (ร้อยละ 30) สำหรับตำแหน่งประเภททั่วไป และประเภทวิชาการ </t>
  </si>
  <si>
    <t>ส่วนที่ 1  ผลสัมฤทธิ์ของงาน (ร้อยละ 70)</t>
  </si>
  <si>
    <t>เป้าหมาย</t>
  </si>
  <si>
    <t>ผลการปฏิบัติงาน</t>
  </si>
  <si>
    <t>เชิง</t>
  </si>
  <si>
    <t>เชิงปริมาณ</t>
  </si>
  <si>
    <t>เชิงคุณภาพ</t>
  </si>
  <si>
    <t>เชิงประโยชน์</t>
  </si>
  <si>
    <t>เหตุการณ์/พฤติกรรม</t>
  </si>
  <si>
    <t>ที่ผู้ประเมินต้องการ</t>
  </si>
  <si>
    <t>ระดับที่</t>
  </si>
  <si>
    <t>ต้องการ</t>
  </si>
  <si>
    <t>ระดับที่คาดหวัง</t>
  </si>
  <si>
    <t>(ตามมาตรฐาน</t>
  </si>
  <si>
    <t>กำหนดตำแหน่ง)</t>
  </si>
  <si>
    <t>รายละเอียด</t>
  </si>
  <si>
    <t>ส่วนที่ 2 พฤติกรรมการปฏิบัติราชการ (สมรรถนะ) (ร้อยละ 30) สำหรับตำแหน่งประเภทบริหารท้องถิ่น  และประเภทอำนวยการท้องถิ่น</t>
  </si>
  <si>
    <t>ผลสัมฤทธิ์ของงาน/สมรรถนะที่เลือกพัฒนา</t>
  </si>
  <si>
    <t>ส่วนที่ 2 พฤติกรรมการปฏิบัติราชการ (สมรรถนะ) (ร้อยละ 30) สำหรับตำแหน่งประเภทวิชาการ และประเภททั่วไป</t>
  </si>
  <si>
    <t>สำหรับตำแหน่งประเภทวิชาการ และประเภททั่วไป</t>
  </si>
  <si>
    <t>สมรรถนะประจำสายงาน (อย่างน้อย 3 สมรรถนะ)</t>
  </si>
  <si>
    <t xml:space="preserve">1. </t>
  </si>
  <si>
    <t>สำหรับตำแหน่งประเภทบริหารท้องถิ่น และประเภทอำนวยการท้องถิ่น</t>
  </si>
  <si>
    <t>เนื่องจาก ตัวอย่าง ข้อตกลงการปฏิบัติราชการของพนักงานเทศบาล</t>
  </si>
  <si>
    <t>สำหรับ ตำแหน่งประเภทวิชาการ และประเภททั่วไป</t>
  </si>
  <si>
    <r>
      <t>มีรูปแบบ"</t>
    </r>
    <r>
      <rPr>
        <b/>
        <u/>
        <sz val="16"/>
        <color theme="1"/>
        <rFont val="TH SarabunPSK"/>
        <family val="2"/>
      </rPr>
      <t>รวมรายชื่อผู้ใต้บังคับบัญชาหลายคน</t>
    </r>
    <r>
      <rPr>
        <b/>
        <sz val="16"/>
        <color theme="1"/>
        <rFont val="TH SarabunPSK"/>
        <family val="2"/>
      </rPr>
      <t>" จึงไม่สะดวกต่อการทำสูตร หน้า 1 ของสองประเภทดังกล่าว</t>
    </r>
  </si>
  <si>
    <t>แต่สูตรนี้ สามารถพิมพ์แบบหน้า 2-4 เป็นรายคนได้</t>
  </si>
  <si>
    <t>ไปที่ Sheet MOU 1</t>
  </si>
  <si>
    <t xml:space="preserve"> ด้านบน ทางขวามือ</t>
  </si>
  <si>
    <t>1. การสร้างฐานข้อมูลเบื้องต้น</t>
  </si>
  <si>
    <t>2. การสร้าง MOU หน้าลงนามข้อตกลง</t>
  </si>
  <si>
    <t xml:space="preserve">2.1 ใส่ข้อมูล ลำดับที่ข้อมูล ในช่อง </t>
  </si>
  <si>
    <t>1.1 ใส่ข้อมูล ปีงบประมาณ และรอบการประเมิน (พื้นที่สีเหลือง)</t>
  </si>
  <si>
    <t>1.2 ใส่ข้อมูล ผู้รับการประเมิน</t>
  </si>
  <si>
    <t>ผู้บังคับบัญชาเหนือขึ้นไป (ถ้ามี)</t>
  </si>
  <si>
    <t>ผู้บังคับบัญชาเหนือขึ้นไปอีกชั้นหนึ่ง (ถ้ามี)</t>
  </si>
  <si>
    <t>2.2 พิมพ์เอกสาร หน้าลงนามข้อตกลง</t>
  </si>
  <si>
    <t>3. การสร้าง รายละเอียดการกำหนดหลักเกณฑ์และวิธีการประเมินผลการปฏิบัติงานตามข้อตกลง (รายบุคคล)</t>
  </si>
  <si>
    <t>X</t>
  </si>
  <si>
    <t>………………….</t>
  </si>
  <si>
    <t>xx</t>
  </si>
  <si>
    <t>ไปที่ Sheet A</t>
  </si>
  <si>
    <t>(ใส่ x จะขึ้นฟอร์มเปล่า)</t>
  </si>
  <si>
    <t>ไปที่ Sheet DATA</t>
  </si>
  <si>
    <t xml:space="preserve">        </t>
  </si>
  <si>
    <t>4.1 เลือกคำสั่งย้ายหรือคัดลอก ( Move or Copy) ที่ Sheet A</t>
  </si>
  <si>
    <t>ไปที่ Sheet B</t>
  </si>
  <si>
    <t>4.3 แก้ไข ชื่อsheet ให้เป็นเลข ให้ตรงกับเลขฐานข้อมูล (sheet DATA)</t>
  </si>
  <si>
    <t>4.4 เลือกคำสั่งย้ายหรือคัดลอก ( Move or Copy) ที่ Sheet B และทำตามขั้นตอน ตามข้อ 4.2 และ 4.3</t>
  </si>
  <si>
    <t>4. การสร้าง Sheet แบบประเมินผลการปฏิบัติงานของพนักงานส่วนท้องถิ่น</t>
  </si>
  <si>
    <t>ไปที่ Sheet ที่เราสร้างขึ้นใหม่</t>
  </si>
  <si>
    <t>เราจะได้ ฟอร์มเปล่า ที่ Link ชื่อคู่ตกลง ให้แล้ว</t>
  </si>
  <si>
    <t xml:space="preserve">2. </t>
  </si>
  <si>
    <t xml:space="preserve">3. </t>
  </si>
  <si>
    <t>ส่วนที่ 6 ความเห็นของผู้บังคับบัญชาเหนือขึ้นไป (ถ้ามี)</t>
  </si>
  <si>
    <t>ตั้งแต่ร้อยละ 60 แต่ไม่ถึงร้อยละ 70</t>
  </si>
  <si>
    <t>ตั้งแต่ร้อยละ 70 แต่ไม่ถึงร้อยละ 80</t>
  </si>
  <si>
    <t>ตั้งแต่ร้อยละ 80 แต่ไม่ถึงร้อยละ 90</t>
  </si>
  <si>
    <t>ตั้งแต่ร้อยละ 90 ถึงร้อยละ 100</t>
  </si>
  <si>
    <t>ตั้งแต่ร้อยละ 70 แต่ไม่ถึงร้อยละ 75</t>
  </si>
  <si>
    <t>ตั้งแต่ร้อยละ 75 แต่ไม่ถึงร้อยละ 80</t>
  </si>
  <si>
    <t>ตั้งแต่ร้อยละ 80 แต่ไม่ถึงร้อยละ 85</t>
  </si>
  <si>
    <t>ตั้งแต่ร้อยละ 85 แต่ไม่ถึงร้อยละ 90</t>
  </si>
  <si>
    <t>ตั้งแต่ร้อยละ 90 แต่ไม่ถึงร้อยละ 95</t>
  </si>
  <si>
    <t>ตั้งแต่ร้อยละ  95 ถึงร้อยละ 100</t>
  </si>
  <si>
    <t>Create By มี่ เลิศวรรธน์ / Facebook : Lerdwat Charoendee</t>
  </si>
  <si>
    <t>ปริมาณ (4)</t>
  </si>
  <si>
    <t>คุณภาพ (5)</t>
  </si>
  <si>
    <t>ประโยชน์  (6)</t>
  </si>
  <si>
    <t>Ø</t>
  </si>
  <si>
    <t xml:space="preserve">       (สูตร EXCEL จะเทียบคะแนนให้)</t>
  </si>
  <si>
    <t>(การประเมินประโยชน์ ขึ้นกับว่า ผู้ประเมิน จะให้คะแนนร้อยละเท่าไร  นั่นหมายความว่า ต้องใส่ เป้าหมายคือ 100)</t>
  </si>
  <si>
    <t>(การประเมินคุณภาพ ขึ้นกับว่า ผู้ประเมิน จะให้คะแนนร้อยละเท่าไร  นั่นหมายความว่า ต้องใส่ เป้าหมายคือ 100)</t>
  </si>
  <si>
    <t>ภาพตัวอย่าง</t>
  </si>
  <si>
    <t>แล้วแต่กรณี</t>
  </si>
  <si>
    <t>สูตร EXCEL</t>
  </si>
  <si>
    <t xml:space="preserve"> - การกำหนดหลักเกณฑ์และวิธีการประเมินผลการปฏิบัติงาน</t>
  </si>
  <si>
    <t xml:space="preserve"> - แบบประเมินผลการปฏิบัติงานของพนักงานส่วนท้องถิ่น</t>
  </si>
  <si>
    <t>บริหารงานท้องถิ่น</t>
  </si>
  <si>
    <t>บริหารงานทั่วไป</t>
  </si>
  <si>
    <t>พัฒนาชุมชน</t>
  </si>
  <si>
    <t>ปฏิบัติงานป้องกันและบรรเทาสาธารณภัย</t>
  </si>
  <si>
    <t>บัญชีแสดงมาตรฐานกำหนดตำแหน่งแยกตามประเภท สายงาน และระดับตำแหน่ง</t>
  </si>
  <si>
    <t>ประเภท</t>
  </si>
  <si>
    <t>กลุ่ม</t>
  </si>
  <si>
    <t>รหัส</t>
  </si>
  <si>
    <t>ชื่อสายงาน</t>
  </si>
  <si>
    <t>ชื่อตำแหน่งในสายงาน</t>
  </si>
  <si>
    <t>1</t>
  </si>
  <si>
    <t>นักบริหารงานท้องถิ่น</t>
  </si>
  <si>
    <t>ต้น-สูง</t>
  </si>
  <si>
    <t>นักบริหารงานทั่วไป</t>
  </si>
  <si>
    <t>บริหารงานการคลัง</t>
  </si>
  <si>
    <t>นักบริหารงานการคลัง</t>
  </si>
  <si>
    <t>บริหารงานช่าง</t>
  </si>
  <si>
    <t>นักบริหารงานช่าง</t>
  </si>
  <si>
    <t>บริหารงานสาธารณสุข</t>
  </si>
  <si>
    <t>นักบริหารงานสาธารณสุข</t>
  </si>
  <si>
    <t>บริหารงานสวัสดิการสังคม</t>
  </si>
  <si>
    <t>นักบริหารงานสวัสดิการสังคม</t>
  </si>
  <si>
    <t>บริหารงานประปา</t>
  </si>
  <si>
    <t>นักบริหารงานประปา</t>
  </si>
  <si>
    <t>บริหารงานศึกษา</t>
  </si>
  <si>
    <t>นักบริหารงานศึกษา</t>
  </si>
  <si>
    <t>บริหารงานช่างสุขาภิบาล</t>
  </si>
  <si>
    <t>นักบริหารงานช่างสุขาภิบาล</t>
  </si>
  <si>
    <t>บริหารงานเกษตร</t>
  </si>
  <si>
    <t>นักบริหารงานเกษตร</t>
  </si>
  <si>
    <t>เลขานุการและจัดการงานทั่วไป</t>
  </si>
  <si>
    <t>นักจัดการงานทั่วไป</t>
  </si>
  <si>
    <t>ปฏิบัติการ-เชี่ยวชาญ</t>
  </si>
  <si>
    <t>การเจ้าหน้าที่</t>
  </si>
  <si>
    <t>นักทรัพยากรบุคคล</t>
  </si>
  <si>
    <t>วิเคราะห์นโยบายและแผน</t>
  </si>
  <si>
    <t>นักวิเคราะห์นโยบายและแผน</t>
  </si>
  <si>
    <t>จัดการงานทะเบียนและบัตร</t>
  </si>
  <si>
    <t>นักจัดการงานทะเบียนและบัตร</t>
  </si>
  <si>
    <t>นิติการ</t>
  </si>
  <si>
    <t>นิติกร</t>
  </si>
  <si>
    <t>วิชาการคอมพิวเตอร์</t>
  </si>
  <si>
    <t>นักวิชาการคอมพิวเตอร์</t>
  </si>
  <si>
    <t>2</t>
  </si>
  <si>
    <t>วิชาการเงินและบัญชี</t>
  </si>
  <si>
    <t>นักวิชาการเงินและบัญชี</t>
  </si>
  <si>
    <t>วิชาการคลัง</t>
  </si>
  <si>
    <t>นักวิชาการคลัง</t>
  </si>
  <si>
    <t>วิชาการจัดเก็บรายได้</t>
  </si>
  <si>
    <t>นักวิชาการจัดเก็บรายได้</t>
  </si>
  <si>
    <t>วิชาการพัสดุ</t>
  </si>
  <si>
    <t>นักวิชาการพัสดุ</t>
  </si>
  <si>
    <t>ตรวจสอบภายใน</t>
  </si>
  <si>
    <t>นักวิชาการตรวจสอบภายใน</t>
  </si>
  <si>
    <t>วิชาการพาณิชย์</t>
  </si>
  <si>
    <t>นักวิชาการพาณิชย์</t>
  </si>
  <si>
    <t>ปฏิบัติการ-ชำนาญการพิเศษ</t>
  </si>
  <si>
    <t>3</t>
  </si>
  <si>
    <t>ประชาสัมพันธ์</t>
  </si>
  <si>
    <t>นักประชาสัมพันธ์</t>
  </si>
  <si>
    <t>พัฒนาการท่องเที่ยว</t>
  </si>
  <si>
    <t>นักพัฒนาการท่องเที่ยว</t>
  </si>
  <si>
    <t>วิเทศสัมพันธ์</t>
  </si>
  <si>
    <t>นักวิเทศสัมพันธ์</t>
  </si>
  <si>
    <t>4</t>
  </si>
  <si>
    <t>วิชาการเกษตร</t>
  </si>
  <si>
    <t>นักวิชาการเกษตร</t>
  </si>
  <si>
    <t>วิชาการประมง</t>
  </si>
  <si>
    <t>นักวิชาการประมง</t>
  </si>
  <si>
    <t>วิชาการสวนสาธารณะ</t>
  </si>
  <si>
    <t>นักวิชาการสวนสาธารณะ</t>
  </si>
  <si>
    <t>5</t>
  </si>
  <si>
    <t>วิทยาศาสตร์</t>
  </si>
  <si>
    <t>นักวิทยาศาสตร์</t>
  </si>
  <si>
    <t>6</t>
  </si>
  <si>
    <t>วิชาการสาธารณสุข</t>
  </si>
  <si>
    <t>นักวิชาการสาธารณสุข</t>
  </si>
  <si>
    <t>พยาบาล</t>
  </si>
  <si>
    <t>กายภาพบำบัด</t>
  </si>
  <si>
    <t>นักกายภาพบำบัด</t>
  </si>
  <si>
    <t>วิชาการอาชีวบำบัด</t>
  </si>
  <si>
    <t>นักอาชีวบำบัด</t>
  </si>
  <si>
    <t>การแพทย์แผนไทย</t>
  </si>
  <si>
    <t>แพทย์แผนไทย</t>
  </si>
  <si>
    <t>วิชาการสุขาภิบาล</t>
  </si>
  <si>
    <t>นักวิชาการสุขาภิบาล</t>
  </si>
  <si>
    <t>วิชาการสิ่งแวดล้อม</t>
  </si>
  <si>
    <t>นักวิชาการสิ่งแวดล้อม</t>
  </si>
  <si>
    <t>โภชนาการ</t>
  </si>
  <si>
    <t>นักโภชนาการ</t>
  </si>
  <si>
    <t>เทคนิคการแพทย์</t>
  </si>
  <si>
    <t>นักเทคนิคการแพทย์</t>
  </si>
  <si>
    <t>วิทยาศาสตร์การแพทย์</t>
  </si>
  <si>
    <t>นักวิทยาศาสตร์การแพทย์</t>
  </si>
  <si>
    <t>วิชาการรังสีการแพทย์</t>
  </si>
  <si>
    <t>นักรังสีการแพทย์</t>
  </si>
  <si>
    <t>เภสัชกรรม</t>
  </si>
  <si>
    <t>เภสัชกร</t>
  </si>
  <si>
    <t>ทันตแพทย์</t>
  </si>
  <si>
    <t>นายสัตวแพทย์</t>
  </si>
  <si>
    <t>แพทย์</t>
  </si>
  <si>
    <t>นายแพทย์</t>
  </si>
  <si>
    <t>7</t>
  </si>
  <si>
    <t>วิศวกรโยธา</t>
  </si>
  <si>
    <t>สถาปัตยกรรม</t>
  </si>
  <si>
    <t>สถาปนิก</t>
  </si>
  <si>
    <t>ผังเมือง</t>
  </si>
  <si>
    <t>นักผังเมือง</t>
  </si>
  <si>
    <t>วิศวกรเครื่องกล</t>
  </si>
  <si>
    <t>วิศวกรไฟฟ้า</t>
  </si>
  <si>
    <t>วิศวกรสุขาภิบาล</t>
  </si>
  <si>
    <t>จัดการงานช่าง</t>
  </si>
  <si>
    <t>นักจัดการงานช่าง</t>
  </si>
  <si>
    <t>8</t>
  </si>
  <si>
    <t>สังคมสงเคราะห์</t>
  </si>
  <si>
    <t>นักสังคมสงเคราะห์</t>
  </si>
  <si>
    <t>วิชาการศึกษา</t>
  </si>
  <si>
    <t>นักวิชาการศึกษา</t>
  </si>
  <si>
    <t>บรรณารักษ์</t>
  </si>
  <si>
    <t>วิชาการวัฒนธรรม</t>
  </si>
  <si>
    <t>นักวิชาการวัฒนธรรม</t>
  </si>
  <si>
    <t>สันทนาการ</t>
  </si>
  <si>
    <t>นักสันทนาการ</t>
  </si>
  <si>
    <t>พัฒนาการกีฬา</t>
  </si>
  <si>
    <t>นักพัฒนาการกีฬา</t>
  </si>
  <si>
    <t>ภัณฑารักษ์</t>
  </si>
  <si>
    <t>จัดการงานเทศกิจ</t>
  </si>
  <si>
    <t>นักจัดการงานเทศกิจ</t>
  </si>
  <si>
    <t>ป้องกันบรรเทาสาธารณภัย</t>
  </si>
  <si>
    <t>นักป้องกันบรรเทาสาธารณภัย</t>
  </si>
  <si>
    <t>ปฏิบัติงานธุรการ</t>
  </si>
  <si>
    <t>เจ้าพนักงานธุรการ</t>
  </si>
  <si>
    <t>ปฏิบัติงาน-อาวุโส</t>
  </si>
  <si>
    <t>ปฏิบัติงานทะเบียน</t>
  </si>
  <si>
    <t>เจ้าพนักงานทะเบียน</t>
  </si>
  <si>
    <t>ปฏิบัติงานเวชสถิติ</t>
  </si>
  <si>
    <t>เจ้าพนักงานเวชสถิติ</t>
  </si>
  <si>
    <t>ปฏิบัติงานการเงินและบัญชี</t>
  </si>
  <si>
    <t>เจ้าพนักงานการเงินและบัญชี</t>
  </si>
  <si>
    <t>ปฏิบัติงานการคลัง</t>
  </si>
  <si>
    <t>เจ้าพนักงานการคลัง</t>
  </si>
  <si>
    <t>ปฏิบัติงานพัสดุ</t>
  </si>
  <si>
    <t>เจ้าพนักงานพัสดุ</t>
  </si>
  <si>
    <t>ปฏิบัติงานจัดเก็บรายได้</t>
  </si>
  <si>
    <t>ปฏิบัติงานประชาสัมพันธ์</t>
  </si>
  <si>
    <t>เจ้าพนักงานประชาสัมพันธ์</t>
  </si>
  <si>
    <t>ปฏิบัติงานส่งเสริมการท่องเที่ยว</t>
  </si>
  <si>
    <t>เจ้าพนักงานส่งเสริมการท่องเที่ยว</t>
  </si>
  <si>
    <t>ปฏิบัติงาน-ชำนาญงาน</t>
  </si>
  <si>
    <t>ปฏิบัติงานการเกษตร</t>
  </si>
  <si>
    <t>เจ้าพนักงานการเกษตร</t>
  </si>
  <si>
    <t>ปฏิบัติงานประมง</t>
  </si>
  <si>
    <t>เจ้าพนักงานประมง</t>
  </si>
  <si>
    <t>ปฏิบัติงานสัตวบาล</t>
  </si>
  <si>
    <t>เจ้าพนักงานสัตวบาล</t>
  </si>
  <si>
    <t>ปฏิบัติงานสวนสาธารณะ</t>
  </si>
  <si>
    <t>เจ้าพนักงานสวนสาธารณะ</t>
  </si>
  <si>
    <t>ปฏิบัติงานวิทยาศาสตร์</t>
  </si>
  <si>
    <t>เจ้าพนักงานวิทยาศาสตร์</t>
  </si>
  <si>
    <t>ปฏิบัติงานสาธารณสุข</t>
  </si>
  <si>
    <t>เจ้าพนักงานสาธารณสุข</t>
  </si>
  <si>
    <t>พยาบาลเทคนิค</t>
  </si>
  <si>
    <t>ปฏิบัติงานเวชกรรมฟื้นฟู</t>
  </si>
  <si>
    <t>เจ้าพนักงานเวชกรรมฟื้นฟู</t>
  </si>
  <si>
    <t>ปฏิบัติงานสุขาภิบาล</t>
  </si>
  <si>
    <t>เจ้าพนักงานสุขาภิบาล</t>
  </si>
  <si>
    <t>ปฏิบัติงานโภชนาการ</t>
  </si>
  <si>
    <t>โภชนากร</t>
  </si>
  <si>
    <t>ปฏิบัติงานรังสีการแพทย์</t>
  </si>
  <si>
    <t>เจ้าพนักงานรังสีการแพทย์</t>
  </si>
  <si>
    <t>ปฏิบัติงานวิทยาศาสตร์การแพทย์</t>
  </si>
  <si>
    <t>เจ้าพนักงานวิทยาศาสตร์การแพทย์</t>
  </si>
  <si>
    <t>ปฏิบัติงานเภสัชกรรม</t>
  </si>
  <si>
    <t>เจ้าพนักงานเภสัชกรรม</t>
  </si>
  <si>
    <t>ปฏิบัติงานทันตสาธารณสุข</t>
  </si>
  <si>
    <t>เจ้าพนักงานทันตสาธารณสุข</t>
  </si>
  <si>
    <t>สัตวแพทย์</t>
  </si>
  <si>
    <t>ปฏิบัติงานช่างโยธา</t>
  </si>
  <si>
    <t>ปฏิบัติงานช่างเขียนแบบ</t>
  </si>
  <si>
    <t>นายช่างเขียนแบบ</t>
  </si>
  <si>
    <t>ปฏิบัตงานช่างสำรวจ</t>
  </si>
  <si>
    <t>นายช่างสำรวจ</t>
  </si>
  <si>
    <t>ปฏิบัติงานช่างผังเมือง</t>
  </si>
  <si>
    <t>นายช่างผังเมือง</t>
  </si>
  <si>
    <t>ปฏิบัติงานช่างเครื่องกล</t>
  </si>
  <si>
    <t>นายช่างเครื่องกล</t>
  </si>
  <si>
    <t>ปฏิบัตงานไฟฟ้า</t>
  </si>
  <si>
    <t>นายช่างไฟฟ้า</t>
  </si>
  <si>
    <t>ปฏิบัติงานประปา</t>
  </si>
  <si>
    <t>เจ้าพนักงานประปา</t>
  </si>
  <si>
    <t>ปฏิบัติงานช่างศิลป์</t>
  </si>
  <si>
    <t>นายช่างศิลป์</t>
  </si>
  <si>
    <t>ปฏิบัติงานช่างภาพ</t>
  </si>
  <si>
    <t>นายช่างภาพ</t>
  </si>
  <si>
    <t>ปฏิบัติงานพัฒนาชุมชน</t>
  </si>
  <si>
    <t>เจ้าพนักงานพัฒนาชุมชน</t>
  </si>
  <si>
    <t>ปฏิบัติงานห้องสมุด</t>
  </si>
  <si>
    <t>เจ้าพนักงานห้องสมุด</t>
  </si>
  <si>
    <t>ปฏิบัติงานศูนย์เยาวชน</t>
  </si>
  <si>
    <t>เจ้าพนักงานศูนย์เยาวชน</t>
  </si>
  <si>
    <t>ปฏิบัติงานเทศกิจ</t>
  </si>
  <si>
    <t>เจ้าพนักงานเทศกิจ</t>
  </si>
  <si>
    <t>หมายถึง</t>
  </si>
  <si>
    <t>กลุ่มบริหาร อำนวยการ ธุรการ งานสถิติ และงานนิติการ</t>
  </si>
  <si>
    <t>กลุ่มการคลัง การเศรษฐกิจ และการพาณิชย์</t>
  </si>
  <si>
    <t>กลุ่มประชาสัมพันธ์ การท่องเที่ยวและต่างประเทศ</t>
  </si>
  <si>
    <t>กลุ่มเกษตรกรรม</t>
  </si>
  <si>
    <t>กลุ่มวิทยาศาสตร์</t>
  </si>
  <si>
    <t>กลุ่มสาธารณสุข และสิ่งแวดล้อม</t>
  </si>
  <si>
    <t>กลุ่มวิศวกรรม สถาปัตยกรรม และช่างเทคนิคต่างๆ</t>
  </si>
  <si>
    <t>กลุ่มการศึกษา ศาสนา ศิลปะ วัฒนธรรม การกีฬา สังคม และการพัฒนาชุมชน</t>
  </si>
  <si>
    <t>นำเอกสารที่พิมพ์ ข้อ 2.  และ 3. ให้ คู่ตกลง ไปใส่รายละเอียดด้วยลายมือ และลงนาม แล้วส่งกลับมายังงานการเจ้าหน้าที่เพื่อจัดทำแบบประเมินฯ ต่อไป</t>
  </si>
  <si>
    <t>Ù</t>
  </si>
  <si>
    <t xml:space="preserve"> - ข้อตกลงการปฏิบัติราชการ ( MOU )</t>
  </si>
  <si>
    <t xml:space="preserve">ช่อง ยศ/นาม </t>
  </si>
  <si>
    <t xml:space="preserve"> - ถ้าเป็นนางสาวให้เขียนเต็ม "นางสาว"</t>
  </si>
  <si>
    <t xml:space="preserve"> - ถ้าเป็น ยศ จะใส่สั้น หรือใส่เต็ม ก็ได้</t>
  </si>
  <si>
    <t xml:space="preserve"> - ถ้าเป็น "นาย" และ "นาง" ห้ามมีเคาะ TAB แถม</t>
  </si>
  <si>
    <t>ถ้าไม่มีข้อมูลปล่อยว่าง ไม่ต้องพิมพ์อะไรใส่ไป</t>
  </si>
  <si>
    <t>งาน (ดู Sheet 99)</t>
  </si>
  <si>
    <t>ช่อง ระดับตำแหน่ง ไม่ต้องพิมพ์ "ระดับ" ใส่ไป</t>
  </si>
  <si>
    <t>ตำแหน่ง ไม่ใส่เต็มยศ เพราะมันยาวเกิน หรือจะใส่เต็ม ก้อแล้วแต่</t>
  </si>
  <si>
    <t xml:space="preserve"> - ถ้าเป็นนางสาวให้เขียนเต็ม "นางสาว" ห้ามย่อ น.ส.</t>
  </si>
  <si>
    <t>บริหาร</t>
  </si>
  <si>
    <t>นาง</t>
  </si>
  <si>
    <t>สิบเอก</t>
  </si>
  <si>
    <t>สูง</t>
  </si>
  <si>
    <t>เชี่ยวชาญ</t>
  </si>
  <si>
    <t>ชำนาญการพิเศษ</t>
  </si>
  <si>
    <t>ชำนาญการ</t>
  </si>
  <si>
    <t>อาวุโส</t>
  </si>
  <si>
    <t>ชำนาญงาน</t>
  </si>
  <si>
    <t>(ระดับสูง)</t>
  </si>
  <si>
    <t>(ระดับกลาง)</t>
  </si>
  <si>
    <t>(ระดับต้น)</t>
  </si>
  <si>
    <t>ชื่อสมรรถนะ</t>
  </si>
  <si>
    <t xml:space="preserve">การมุ่งผลสัมฤทธิ์ </t>
  </si>
  <si>
    <t xml:space="preserve">ความเข้าใจในองค์กรและระบบงาน </t>
  </si>
  <si>
    <t xml:space="preserve">การบริการเป็นเลิศ </t>
  </si>
  <si>
    <t xml:space="preserve">การทำงานเป็นทีม </t>
  </si>
  <si>
    <t xml:space="preserve">การเป็นผู้นำในการเปลี่ยนแปลง </t>
  </si>
  <si>
    <t xml:space="preserve">ความสามารถในการเป็นผู้นำ </t>
  </si>
  <si>
    <t xml:space="preserve">ความสามารถในการพัฒนาคน </t>
  </si>
  <si>
    <t xml:space="preserve">การคิดเชิงกลยุทธ์ </t>
  </si>
  <si>
    <t xml:space="preserve">การคิดวิเคราะห์ </t>
  </si>
  <si>
    <t xml:space="preserve">การค้นหาและการบริหารจัดการข้อมูล </t>
  </si>
  <si>
    <t xml:space="preserve">การแก้ไขปัญหาแบบมืออาชีพ </t>
  </si>
  <si>
    <t xml:space="preserve">ศิลปะการโน้มน้าวจูงใจ </t>
  </si>
  <si>
    <t xml:space="preserve">การให้ความรู้และการสร้างสัมพันธ์ </t>
  </si>
  <si>
    <t xml:space="preserve">การแก้ปัญหาและดำเนินการเชิงรุก </t>
  </si>
  <si>
    <t xml:space="preserve">การบริหารความเสี่ยง </t>
  </si>
  <si>
    <t xml:space="preserve">การบริหารทรัพยากร </t>
  </si>
  <si>
    <t xml:space="preserve">การวางแผนและการจัดการ </t>
  </si>
  <si>
    <t xml:space="preserve">การวิเคราะห์และการบูรณาการ </t>
  </si>
  <si>
    <t xml:space="preserve">ความละเอียดรอบคอบและความถูกต้องของงาน </t>
  </si>
  <si>
    <t xml:space="preserve">การยึดมั่นในหลักเกณฑ์ </t>
  </si>
  <si>
    <t xml:space="preserve">การสร้างให้เกิดการมีส่วนร่วมในทุกภาคส่วน </t>
  </si>
  <si>
    <t xml:space="preserve">ความคิดสร้างสรรค์ </t>
  </si>
  <si>
    <t xml:space="preserve">การมุ่งความปลอดภัยและการระวังภัย </t>
  </si>
  <si>
    <t xml:space="preserve">การกำกับติดตามอย่างสม่ำเสมอ </t>
  </si>
  <si>
    <t xml:space="preserve">การสั่งสมความรู้และความเชี่ยวชาญในสายอาชีพ </t>
  </si>
  <si>
    <t xml:space="preserve">การควบคุมและจัดการสถานการณ์อย่างสร้างสรรค์ </t>
  </si>
  <si>
    <t xml:space="preserve">จิตสำนึกและรับผิดชอบต่อสิ่งแวดล้อม </t>
  </si>
  <si>
    <t xml:space="preserve">ความเข้าใจพื้นที่และการเมืองท้องถิ่น </t>
  </si>
  <si>
    <t xml:space="preserve">สร้างสรรค์เพื่อประโยชน์ของท้องถิ่น </t>
  </si>
  <si>
    <t xml:space="preserve">ความเข้าใจผู้อื่นและตอบสนองอย่างสร้างสรรค์ </t>
  </si>
  <si>
    <t>A01</t>
  </si>
  <si>
    <t>A02</t>
  </si>
  <si>
    <t>A03</t>
  </si>
  <si>
    <t>A04</t>
  </si>
  <si>
    <t>A05</t>
  </si>
  <si>
    <t>B01</t>
  </si>
  <si>
    <t>B02</t>
  </si>
  <si>
    <t>B03</t>
  </si>
  <si>
    <t>B04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</si>
  <si>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</si>
  <si>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</si>
  <si>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</si>
  <si>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</si>
  <si>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</si>
  <si>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</si>
  <si>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</si>
  <si>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</si>
  <si>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</si>
  <si>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</si>
  <si>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</si>
  <si>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</si>
  <si>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</si>
  <si>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</si>
  <si>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</si>
  <si>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</si>
  <si>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</si>
  <si>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</si>
  <si>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</si>
  <si>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</si>
  <si>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</si>
  <si>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</si>
  <si>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การยึดมั่นในความถูกต้องและจริยธรรม</t>
  </si>
  <si>
    <t>ไม่แสดงสมรรถนะด้านนี้อย่างชัดเจน</t>
  </si>
  <si>
    <t>แสดงความพากเพียรพยายาม และตั้งใจทำงานให้ดี</t>
  </si>
  <si>
    <t>แสดงสมรรถนะระดับที่ 1 และสามารถทำงานได้ผลงานตามเป้าหมายที่วางไว้ หรือตามมาตรฐานขององค์กร</t>
  </si>
  <si>
    <t>แสดงสมรรถนะระดับที่ 2 และปรับปรุงวิธีการทำงานเพื่อพัฒนาผลงานให้โดดเด่นเกินกว่าเป้าหมายมาตรฐานที่องค์กรกำหนด</t>
  </si>
  <si>
    <t>แสดงสมรรถนะระดับที่ 3 และอุตสาหะมานะบากบั่นเพื่อให้บรรลุเป้าหมายที่ท้าทาย หรือได้ผลงานที่โดดเด่น และแตกต่างอย่างที่ไม่เคยมีใครทำมาก่อน</t>
  </si>
  <si>
    <t>แสดงสมรรถนะระดับที่ 4 และวิเคราะห์ผลได้ผลเสีย และสามารถตัดสินใจได้แม้จะมีความเสี่ยงเพื่อให้องค์กรบรรลุเป้าหมาย</t>
  </si>
  <si>
    <t>ปฏิบัติหน้าที่ด้วยความถูกต้องตามหลักกฎหมาย จริยธรรม และระเบียบวินัย</t>
  </si>
  <si>
    <t>แสดงสมรรถนะระดับที่ 1 และมีสัจจะเชื่อถือได้</t>
  </si>
  <si>
    <t>แสดงสมรรถนะระดับที่ 2 และยึดมั่นแน่วแน่ในจรรยาบรรณ หลักคุณธรรม ยุติธรรม และปฏิบัติตนกับผู้อื่นอย่างเท่าเทียมกัน</t>
  </si>
  <si>
    <t>แสดงสมรรถนะระดับที่ 3 และธำรงความถูกต้องเพื่อองค์กร</t>
  </si>
  <si>
    <t>แสดงสมรรถนะระดับที่ 4 และอุทิศตนเพื่อองค์กร และประเทศชาติ</t>
  </si>
  <si>
    <t>เข้าใจเทคโนโลยี ระบบ กระบวนการทำงานและมาตรฐานในงานของตน</t>
  </si>
  <si>
    <t>แสดงสมรรถนะระดับที่ 1 และความสัมพันธ์เชื่อมโยงของระบบและกระบวนการทำงานของตนกับหน่วยงานอื่นๆ ที่ติดต่ออย่างชัดเจน</t>
  </si>
  <si>
    <t>แสดงสมรรถนะระดับที่ 2 และสามารถมองภาพรวมแล้วปรับเปลี่ยนหรือปรับปรุงระบบให้มีประสิทธิภาพขึ้น</t>
  </si>
  <si>
    <t>แสดงสมรรถนะระดับที่ 3และเข้าใจกระแสภายนอกกับผลกระทบโดยรวมต่อเทคโนโลยี ระบบหรือกระบวนการทำงานของหน่วยงาน</t>
  </si>
  <si>
    <t>แสดงสมรรถนะระดับที่ 4 และเข้าใจความต้องการที่แท้จริงขององค์กร</t>
  </si>
  <si>
    <t>แสดงความเต็มใจในการให้บริการ มีอัธยาศัยไมตรีอันดี และให้บริการที่ผู้รับบริการต้องการได้</t>
  </si>
  <si>
    <t>แสดงสมรรถนะระดับที่ 1 และเต็มใจช่วยเหลือ และแก้ปัญหาให้กับผู้บริการได้</t>
  </si>
  <si>
    <t>แสดงสมรรถนะระดับที่ 2 และให้บริการที่เกินความคาดหวังในระดับทั่วไปของผู้รับบริการ</t>
  </si>
  <si>
    <t>แสดงสมรรถนะระดับที่ 3 และสามารถเข้าใจและให้บริการที่ตรงตามความต้องการที่แท้จริงของผู้รับบริการได้</t>
  </si>
  <si>
    <t>แสดงสมรรถนะระดับที่ 4 และมองการณ์ไกล และสามารถให้บริการที่เป็นประโยชน์อย่างแท้จริงและยั่งยืนให้กับผู้รับบริการ</t>
  </si>
  <si>
    <t>รู้บทบาทหน้าที่ของตน และหน้าที่ของตนในทีมให้สำเร็จ</t>
  </si>
  <si>
    <t>แสดงสมรรถนะระดับที่ 1 และมีทัศนคติที่ดีต่อเพื่อนร่วมงาน และให้ความร่วมมือในการทำงานกับเพื่อนร่วมงาน</t>
  </si>
  <si>
    <t>แสดงสมรรถนะระดับที่ 2 และรับฟังความคิดเห็น และประสานความร่วมมือของสมาชิกในทีม</t>
  </si>
  <si>
    <t>แสดงสมรรถนะระดับที่ 3 และรักษามิตรภาพที่ดี ให้การสนับสนุน และช่วยเหลือเพื่อนร่วมทีม เพื่อให้งานประสบความสำเร็จ</t>
  </si>
  <si>
    <t>แสดงสมรรถนะระดับที่ 4 และส่งเสริมความสามัคคีในหมู่คณะเพื่อมุ่งให้ภารกิจประสบผลสำเร็จ</t>
  </si>
  <si>
    <t>เห็นความจำเป็น ความสำคัญและประโยชน์ของการปรับเปลี่ยนหรือการเปลี่ยนแปลง</t>
  </si>
  <si>
    <t>แสดงสมรรถนะระดับที่ 1 และช่วยเหลือ สนับสนุนให้ผู้อื่นเข้าใจ และยอมรับการปรับเปลี่ยนหรือการเปลี่ยนแปลงที่จะเกิดขึ้น</t>
  </si>
  <si>
    <t>แสดงสมรรถนะระดับที่ 2 และการกระตุ้น และสร้างแรงจูงใจให้ผู้อื่นกล้าเปลี่ยนแปลงเพื่อทำสิ่งใหม่ๆ ให้แก่หน่วยงาน หรือองค์กร</t>
  </si>
  <si>
    <t>แสดงสมรรถนะระดับที่ 3 และเตรียมแผนการปรับเปลี่ยนอย่างเป็นระบบ</t>
  </si>
  <si>
    <t>แสดงสมรรถนะระดับที่ 4 และเป็นผู้นำการเปลี่ยนแปลงขององค์กร และผลักดันให้เกิดการปรับเปลี่ยนอย่างแท้จริง และมีประสิทธิภาพสูงสุด</t>
  </si>
  <si>
    <t>บริหารการประชุมได้ดีและคอยแจ้งข่าวสารความเป็นไปแก่ผู้ที่เกี่ยวข้องอยู่เสมอ</t>
  </si>
  <si>
    <t>แสดงสมรรถนะระดับที่ 1 และเป็นผู้นำในการทำงานของกลุ่มและสร้างเสริมประสิทธิภาพ และประสิทธิผลในการปฏิบัติงานของกลุ่ม</t>
  </si>
  <si>
    <t>แสดงสมรรถนะระดับที่ 2 และเป็นที่ปรึกษาและให้การดูแลช่วยเหลือผู้ใต้บังคับบัญชา หรือสมาชิกในกลุ่ม</t>
  </si>
  <si>
    <t>แสดงสมรรถนะระดับที่ 3 และประพฤติตนสมกับเป็นผู้นำ และเป็นแบบอย่างที่ดี (Role Model) แก่ผู้ใต้บังคับบัญชา หรือสมาชิกในกลุ่ม</t>
  </si>
  <si>
    <t>แสดงสมรรถนะระดับที่ 4 และสื่อสารวิสัยทัศน์ที่มีพลังเพื่อนำผู้ใต้บังคับบัญชาและองค์กรให้ประสบความสำเร็จในระยะยาว</t>
  </si>
  <si>
    <t>เชื่อมั่นว่าผู้อื่นสามารถพัฒนาความรู้ ความสามารถได้ หรือเปิดโอกาสให้ผู้อื่นได้รับการพัฒนา</t>
  </si>
  <si>
    <t>แสดงสมรรถนะระดับที่ 1 และสอนงาน และให้คำแนะนำเกี่ยวกับวิธีปฏิบัติงาน</t>
  </si>
  <si>
    <t>แสดงสมรรถนะระดับที่ 2 และให้เหตุผลประกอบการสอนและคำแนะนำ และให้ความสนับสนุนในด้านต่างๆ เพื่อให้ปฏิบัติงานได้ง่ายขึ้น</t>
  </si>
  <si>
    <t>แสดงสมรรถนะระดับที่ 3 และให้คำติชมเรื่องผลงานอย่างตรงไปตรงมาและสร้างสรรค์เพื่อการพัฒนาที่ต่อเนื่อง</t>
  </si>
  <si>
    <t>แสดงสมรรถนะระดับที่ 4 และการพัฒนาศักยภาพบุคลากรในระยะยาวเพื่อเพิ่มผลงานที่มีประสิทธิภาพต่อองค์กร</t>
  </si>
  <si>
    <t>เข้าใจและปรับตัวให้สอดคล้องกับกลยุทธ์ของงานของตน</t>
  </si>
  <si>
    <t>แสดงสมรรถนะระดับที่ 1 และประยุกต์ความเข้าใจและเชื่อมโยงสิ่งที่ตนปฏิบัติอยู่ในงานเข้ากับเป้าหมายใหญ่ของหน่วยงานที่ตนรับผิดชอบหรือขององค์กร</t>
  </si>
  <si>
    <t>แสดงสมรรถนะระดับที่ 2และประยุกต์ประสบการณ์ ทฤษฎี หรือแนวคิดซับซ้อนมาปรับหรือกำหนดกลยุทธ์ในหน่วยงานที่ตนรับผิดชอบหรือองค์กร</t>
  </si>
  <si>
    <t>เข้าใจถึงผลกระทบต่างๆ ที่อาจส่งผลต่อหน่วยงาน หรือองค์กร และเตรียมการรองรับ</t>
  </si>
  <si>
    <t>กำหนดกลยุทธ์ระยะยาวให้สอดคล้องกับวิสัยทัศน์ขององค์กรและสภาพแวดล้อมภายนอก</t>
  </si>
  <si>
    <t>แตกและแยกแยะปัญหา แนวคิด ประเด็น สถานการณ์ หลักการ ทฤษฎี ฯลฯ ออกเป็นประเด็นย่อยๆ</t>
  </si>
  <si>
    <t>แสดงสมรรถนะระดับที่ 1 และจัดลำดับความสำคัญของประเด็น ปัญหา แนวคิด ประเด็น สถานการณ์ หลักการ ทฤษฎี ฯลฯ ได้</t>
  </si>
  <si>
    <t xml:space="preserve">แสดงสมรรถนะระดับที่ 2 และเข้าใจเชื่อมโยงความสัมพันธ์เบื้องต้นของปัญหา แนวคิด ประเด็น สถานการณ์ หลักการ ทฤษฎี ฯลฯ ได้ </t>
  </si>
  <si>
    <t xml:space="preserve">แสดงสมรรถนะระดับที่ 3 และเข้าใจเชื่อมโยงความสัมพันธ์ที่ซับซ้อนของปัญหา แนวคิด ประเด็น สถานการณ์ หลักการ ทฤษฎี ฯลฯ ได้ </t>
  </si>
  <si>
    <t>แสดงสมรรถนะระดับที่ 4 และใช้เทคนิคและความรู้เฉพาะด้านในการคิดวิเคราะห์</t>
  </si>
  <si>
    <t>หาข้อมูลในระดับต้นและแสดงผลข้อมูลได้</t>
  </si>
  <si>
    <t>แสดงสมรรถนะระดับที่ 1 และใช้วิธีการสืบเสาะหาข้อมูลเพื่อจับประเด็นหรือแก่นความของข้อมูลหรือปัญหาได้</t>
  </si>
  <si>
    <t>แสดงสมรรถนะระดับที่ 2 และหาข้อมูลในเบื้องลึก (Insights)</t>
  </si>
  <si>
    <t>แสดงสมรรถนะระดับที่ 3 และสืบค้นข้อมูลอย่างเป็นระบบให้เชื่อมต่อข้อมูลที่ขาดหายไปหรือคาดการณ์ได้อย่างมีนัยสำคัญ</t>
  </si>
  <si>
    <t>แสดงสมรรถนะระดับที่ 4 และวางระบบการสืบค้น เพื่อหาข้อมูลอย่างต่อเนื่อง</t>
  </si>
  <si>
    <t>ติดตามหาความรู้และแนวคิดใหม่ๆ ในสายวิชาชีพ เพื่อใช้ในการวิเคราะห์และแก้ปัญหาระยะสั้นที่เกิดขึ้น</t>
  </si>
  <si>
    <t>แสดงสมรรถนะระดับที่ 1 และวิเคราะห์และตัดสินใจอย่างมีข้อมูลและเหตุผลในการจัดการปัญหาที่เกิดขึ้น</t>
  </si>
  <si>
    <t>แสดงสมรรถนะระดับที่ 2และวิเคราะห์ปัญหาที่ผ่านมา และวางแผนล่วงหน้าอย่างเป็นระบบ เพื่อป้องกันหรือหลีกเลี่ยงปัญหา</t>
  </si>
  <si>
    <t>แสดงสมรรถนะระดับที่ 3 และผสมผสานแนวคิดในเชิงสหวิทยาการเพื่อหลีกเลี่ยง ป้องกันหรือแก้ไขปัญหาทั้งในระยะสั้นและระยะยาว</t>
  </si>
  <si>
    <t>แสดงสมรรถนะระดับที่ 4 และปรับเปลี่ยนหรือสร้างความเชี่ยวชาญในสายอาชีพ/สหวิทยาการ เพื่อแก้ไขปัญหาอย่างยั่งยืน</t>
  </si>
  <si>
    <t>นำเสนอข้อมูลอย่างตรงไปตรงมา</t>
  </si>
  <si>
    <t>แสดงสมรรถนะระดับที่ 1 และเจรจาโน้มน้าวใจโดยอาศัยหลักการและเหตุผล</t>
  </si>
  <si>
    <t>แสดงสมรรถนะระดับที่ 2 และเจรจาต่อรองหรือนำเสนอข้อมูลโดยปรับสารให้สอดคล้องกับผู้ฟังเป็นสำคัญ</t>
  </si>
  <si>
    <t>แสดงสมรรถนะระดับที่ 3 และใช้กลยุทธ์การสื่อสารจูงใจทางอ้อม</t>
  </si>
  <si>
    <t>แสดงสมรรถนะระดับที่ 4 และใช้กลยุทธ์ที่ซับซ้อนในการจูงใจ</t>
  </si>
  <si>
    <t>เข้าใจความจำเป็น ความสำคัญ และ/หรือแสวงหาโอกาส และช่องทางในการให้ความรู้และการพัฒนาผู้ประกอบการ หรือเครือข่าย</t>
  </si>
  <si>
    <t>แสดงสมรรถนะระดับที่ 1 และให้องค์ความรู้ ภูมิปัญญา นวัตกรรม และเทคโนโลยีทั่วไปอย่างกว้างๆ แก่ผู้ประกอบการ หรือเครือข่าย</t>
  </si>
  <si>
    <t>แสดงสมรรถนะระดับที่ 2 และปรับเปลี่ยนเทคนิค และแนวทางในการให้ความรู้และการพัฒนาได้อย่างถูกต้อง เหมาะสม และสอดคล้องตามความต้องการในการประกอบการอย่างแท้จริง</t>
  </si>
  <si>
    <t>แสดงสมรรถนะระดับที่ 3และเล็งเห็นแนวโน้ม ข้อจำกัด โอกาส หรือคาดการณ์ เตรียมการล่วงหน้า เพื่อให้คำแนะนำ และแนวทางในการพัฒนาการประกอบการได้ในระยะยาว</t>
  </si>
  <si>
    <t>แสดงสมรรถนะระดับที่4 และกำหนดนโยบายและกรอบการพัฒนาภาคธุรกิจอุตสาหกรรมในภาพรวมได้สอดคล้องกับสภาวการณ์เศรษฐกิจ และอุตสาหกรรมของประเทศ</t>
  </si>
  <si>
    <t>การตอบสนองได้อย่างรวดเร็ว และเด็ดเดี่ยวในเหตุวิกฤติ หรือสถานการณ์จำเป็น</t>
  </si>
  <si>
    <t>แสดงสมรรถนะระดับที่ 1 และตระหนักถึงปัญหาหรือโอกาสและลงมือกระทำการโดยไม่รีรอ</t>
  </si>
  <si>
    <t>แสดงสมรรถนะระดับที่ 2และเล็งเห็นโอกาสหรือปัญหาที่อาจเกิดขึนได้ในระยะใกล้ (ประมาณ ๑ - ๓ เดือนข้างหน้า)</t>
  </si>
  <si>
    <t>แสดงสมรรถนะระดับที่ 3 และเล็งเห็นโอกาสหรือปัญหาที่อาจเกิดขึ้นได้ในระยะกลาง (ประมาณ ๔ - ๑๒ เดือน)</t>
  </si>
  <si>
    <t>แสดงสมรรถนะระดับที่4 และเตรียมการล่วงหน้าเพื่อป้องกันปัญหาและสร้างโอกาสในระยะยาว</t>
  </si>
  <si>
    <t>เห็นถึงความสำคัญของการบริหารความเสี่ยงและระบุความเสี่ยงในหน่วยงาน</t>
  </si>
  <si>
    <t>แสดงสมรรถนะระดับที่ 1 และปรับปรุงงานของตนให้พร้อมเผชิญความเสี่ยงด้านต่างๆ</t>
  </si>
  <si>
    <t>แสดงสมรรถนะระดับที่ 2 และคาดการณ์ล่วงหน้าและเตรียมรับมือกับความเสี่ยงอย่างสม่ำเสมอซึ่งอาจมีผลเสียต่อการทำงาน</t>
  </si>
  <si>
    <t>แสดงสมรรถนะระดับที่ 3 และบริหารความเสี่ยงขององค์กรในภาพรวม</t>
  </si>
  <si>
    <t>แสดงสมรรถนะระดับที่ 4 และแปรความเสี่ยงให้เป็นโอกาสในการดำเนินงาน</t>
  </si>
  <si>
    <t>ปฏิบัติงานโดยคำนึงถึงความคุ้มค่าและค่าใช้จ่ายที่เกิดขึ้น</t>
  </si>
  <si>
    <t>แสดงสมรรถนะระดับที่ 1 และปฏิบัติงานโดยคำนึงถึงค่าใช้จ่ายที่เกิดขึ้น และมีความพยายามที่จะลดค่าใช้จ่ายเบื้องต้น</t>
  </si>
  <si>
    <t>แสดงสมรรถนะระดับที่ 2 และกำหนดการใช้ทรัพยากรให้สัมพันธ์กับผลลัพธ์ที่ต้องการ</t>
  </si>
  <si>
    <t>แสดงสมรรถนะระดับที่ 3 และเชื่อมโยงหรือประสานการบริหารการใช้ทรัพยากรร่วมกันระหว่างหน่วยงานเพื่อให้เกิดการใช้ทรัพยากรที่คุ้มค่าสูงสุด</t>
  </si>
  <si>
    <t>แสดงสมรรถนะระดับที่ 4 และเสนอกระบวนการใหม่ๆ ในการทำงานให้มีประสิทธิภาพยิ่งขึ้นเพื่อให้เกิดการพัฒนาที่ยั่งยืน</t>
  </si>
  <si>
    <t>วางแผนงานออกเป็นส่วนย่อยๆ</t>
  </si>
  <si>
    <t>แสดงสมรรถนะระดับที่ 1 และเห็นความสำคัญหรือความเร่งด่วนของงาน</t>
  </si>
  <si>
    <t>แสดงสมรรถนะระดับที่ 2และวางแผนหรือเชื่อมโยงงานหรือกิจกรรมต่างๆ ที่มีความซับซ้อนเพื่อให้บรรลุตามแผนที่กำหนดไว้ได้</t>
  </si>
  <si>
    <t>แสดงสมรรถนะระดับที่ 3 และสามารถคาดการณ์ล่วงหน้าเกี่ยวกับปัญหา/งานและเตรียมทางเลือกสำหรับการป้องกัน/แก้ไขปัญหาที่เกิดขึ้น</t>
  </si>
  <si>
    <t>แสดงสมรรถนะระดับที่ 4 และปรับกลยุทธ์ในแผนให้เข้ากับสถานการณ์เฉพาะหน้านั้นอย่างเป็นระบบ</t>
  </si>
  <si>
    <t>เข้าใจแผนและนโยบายขององค์กรหรือหน่วยงานต่างๆ ในองค์กร</t>
  </si>
  <si>
    <t>แสดงสมรรถนะระดับที่ 1 และประยุกต์ความเข้าใจ รูปแบบหรือประสบการณ์ไปสู่ข้อเสนอหรือแนวทางต่างๆ ในงาน</t>
  </si>
  <si>
    <t>แสดงสมรรถนะระดับที่ 2และประยุกต์ทฤษฎีหรือแนวคิดซับซ้อนในการพิจารณาสถานการณ์ หรือกำหนดแผนงานหรือข้อเสนอต่างๆ</t>
  </si>
  <si>
    <t>แสดงสมรรถนะระดับที่ 3 และเชื่อมโยงสถานการณ์ในประเทศและต่างประเทศ เพื่อกำหนดแผนได้อย่างทะลุปรุโปร่ง</t>
  </si>
  <si>
    <t>แสดงสมรรถนะระดับที่ 4 และสร้างสรรค์และบูรณาการองค์ความรู้ใหม่มาใช้ในงานกลยุทธ์</t>
  </si>
  <si>
    <t>ต้องการทำงานให้ถูกต้องและชัดเจน</t>
  </si>
  <si>
    <t>แสดงสมรรถนะระดับที่ 1 และตรวจทานความถูกต้องของงานที่ตนรับผิดชอบ</t>
  </si>
  <si>
    <t>แสดงสมรรถนะระดับที่ 2และดูแลความถูกต้องของงานทั้งของตนและผู้อื่น (ที่อยู่ในความรับผิดชอบของตน)</t>
  </si>
  <si>
    <t>แสดงสมรรถนะระดับที่ 3และกำกับตรวจสอบขั้นตอนการปฏิบัติงานโดยละเอียด</t>
  </si>
  <si>
    <t>แสดงสมรรถนะระดับที่ 4 และสร้างความชัดเจนของความถูกต้องและคุณภาพของขั้นตอนการทำงานหรือผลงานหรือโครงการโดยละเอียด</t>
  </si>
  <si>
    <t>กระทำสิ่งต่างๆ ตามมาตรฐาน หรือตามกฎระเบียบข้อบังคับที่กำหนดไว้</t>
  </si>
  <si>
    <t>แสดงสมรรถนะระดับที่ 1 และยึดมั่นในแนวทางหรือขอบเขตข้อจำกัดในการกระทำสิ่งต่างๆ</t>
  </si>
  <si>
    <t>แสดงสมรรถนะระดับที่ 2 และติดตามควบคุมให้ปฏิบัติตามมาตรฐานหรือตามกฎหมายข้อบังคับ</t>
  </si>
  <si>
    <t>แสดงสมรรถนะระดับที่ 3 และรับผิดชอบในสิ่งที่อยู่ในการดูแล</t>
  </si>
  <si>
    <t>แสดงสมรรถนะระดับที่ 4และจัดการกับผลงานไม่ดีหรือสิ่งผิดกฎระเบียบอย่างเด็ดขาดตรงไปตรงมา</t>
  </si>
  <si>
    <t>ตระหนักและเห็นความสำคัญและประโยชน์ของการมีส่วนร่วมของทุกภาคส่วน</t>
  </si>
  <si>
    <t>แสดงสมรรถนะระดับที่ 1 และเปิดโอกาสให้ทุกภาคส่วนเข้ามามีส่วนร่วมในการแสดงความคิดเห็น หรือดำเนินงานต่างๆ ร่วมกัน</t>
  </si>
  <si>
    <t>แสดงสมรรถนะระดับที่ 2 และประยุกต์ เชื่อมโยง และต่อยอดความคิดเห็นของทุกภาคส่วน และร่วมตัดสินใจการดำเนินการต่างๆ ให้เกิดผลสัมฤทธิ์สูงสุด</t>
  </si>
  <si>
    <t>แสดงสมรรถนะระดับที่ 3และรวมพลังทุกภาคส่วนและผลักดันให้เกิดผลกระทบในวงกว้าง และเกิดประโยชน์อย่างแท้จริง</t>
  </si>
  <si>
    <t>แสดงสมรรถนะระดับที่ 4และสร้างวัฒนธรรมและบรรยากาศของการมีส่วนร่วมอย่างแท้จริง</t>
  </si>
  <si>
    <t>สนับสนุนความคิดสร้างสรรค์และยอมทดลองวิธีอื่นๆ เพื่อมาทดแทนวิธีการที่ใช้อยู่เดิมในการปฏิบัติงานอย่างเต็มใจและใคร่รู้</t>
  </si>
  <si>
    <t>แสดงสมรรถนะระดับที่ 1 และสร้างสรรค์และหมั่นปรับปรุงกระบวนการทำงานของตนอย่างสม่ำเสมอ</t>
  </si>
  <si>
    <t>แสดงสมรรถนะระดับที่ 2และคิดนอกกรอบเพื่อปรับเปลี่ยนการดำเนินงานใหม่ในหน่วยงานเพื่อให้งานมีประสิทธิภาพ</t>
  </si>
  <si>
    <t>แสดงสมรรถนะระดับที่ 3และสร้างสรรค์สิ่งใหม่ๆ ในองค์กร</t>
  </si>
  <si>
    <t>แสดงสมรรถนะระดับที่ 4 และสร้างนวัตกรรมในระบบอุตสาหกรรมของประเทศโดยรวม</t>
  </si>
  <si>
    <t>ตระหนักถึงความสำคัญด้านความปลอดภัย และผลเสียของการเกิดอันตรายสาธารณภัย รวมถึงสามารถอธิบายได้ถึงวิธีการจัดการเพื่อแก้ไข และการป้องกันเหตุไม่ปลอดภัยต่างๆ</t>
  </si>
  <si>
    <t>แสดงสมรรถนะระดับที่ 1 และแสดงออกให้เห็นถึงความเป็นผู้ไม่ประมาท รอบคอบระแวดระวังภัย และความไม่ปลอดภัยต่างๆ ที่อาจเกิดขึ้น ทั้งกับตัวเองหรือผู้ร่วมงาน และสามารถประยุกต์ใช้ความรู้และทรัพยากรที่มีอยู่ในการป้องกันและแก้ไขปัญหาความไม่ปลอดภัยได้</t>
  </si>
  <si>
    <t>แสดงสมรรถนะระดับที่ 2 และวิเคราะห์ สังเคราะห์ มองเห็นทางเลือกในการนำวิธีการบริหารจัดการสาธารณภัยที่เหมาะสมมาปรับใช้ให้ได้ประโยชน์สูงสุด</t>
  </si>
  <si>
    <t>แสดงสมรรถนะระดับที่ 3 และพัฒนากระบวนการในการบริหารจัดการสาธารณภัยที่เหมาะสมและเกิดประสิทธิภาพสูงสุด</t>
  </si>
  <si>
    <t>แสดงสมรรถนะระดับที่ 4 และประเมินคุณค่า และทางเลือก เพื่อกำหนดนโยบายและกลยุทธ์ที่มีผลต่อการบริหารจัดการสาธารณภัยที่มีประสิทธิภาพในระยะยาว</t>
  </si>
  <si>
    <t>ตระหนัก เห็นความสำคัญและประโยชน์ของการกำกับติดตามการดำเนินงานต่างๆ ของผู้อื่น</t>
  </si>
  <si>
    <t>แสดงสมรรถนะระดับที่ 1 และกระตือรือร้นในการกำกับติดตามการดำเนินงานต่างๆ ของผู้อื่น</t>
  </si>
  <si>
    <t>แสดงสมรรถนะระดับที่ 2 และกำกับติดตามการดำเนินงานต่างๆ ของผู้อื่นอย่างสม่ำเสมอ</t>
  </si>
  <si>
    <t>แสดงสมรรถนะระดับที่ 3 และกำกับติดตาม และตรวจสอบความถูกต้องของการดำเนินงานต่างๆ ของผู้อื่นอย่างใกล้ชิด</t>
  </si>
  <si>
    <t>แสดงสมรรถนะระดับที่ 4และจัดการกับการดำเนินงานต่างๆ ที่ไม่ดี ไม่ถูกต้อง หรือสิ่งผิดกฎหมายอย่างเด็ดขาดตรงไปตรงมา</t>
  </si>
  <si>
    <t>แสดงความสนใจและติดตามความรู้ใหม่ๆ ในสาขาอาชีพของตน/ที่เกี่ยวข้อง</t>
  </si>
  <si>
    <t>แสดงสมรรถนะระดับที่ 1 และมีความรู้ในวิชาการ และเทคโนโลยีใหม่ๆ ในสาขาอาชีพของตน</t>
  </si>
  <si>
    <t>แสดงสมรรถนะระดับที่ 2 และสามารถนำความรู้ วิทยาการ หรือ เทคโนโลยีใหม่ๆ ที่ได้ศึกษามาปรับใช้กับการทำงาน</t>
  </si>
  <si>
    <t>แสดงสมรรถนะระดับที่ 3 และศึกษา พัฒนาตนเองให้มีความรู้ และความเชี่ยวชาญในงานมากขึ้นทั้งในเชิงลึก และเชิงกว้างอย่างต่อเนื่อง</t>
  </si>
  <si>
    <t>แสดงสมรรถนะระดับที่ 4 และสนับสนุนการทำงานของคนในองค์กรที่เน้นความเชี่ยวชาญในวิทยาการด้านต่างๆ</t>
  </si>
  <si>
    <t>ควบคุมอารมณ์ และความรู้สึกตนเองได้อย่างเหมาะสมกับเหตุการณ์ยากลำบาก วิกฤติ หรือเหตุการณ์ไม่ปกติต่างๆ ที่เกิดขึ้น</t>
  </si>
  <si>
    <t>แสดงสมรรถนะระดับที่ 1 และมีความอดทนต่อเหตุการณ์ยากลำบาก วิกฤต หรือเหตุการณ์ไม่ปกติต่างๆ ที่เกิดขึ้น และ/หรือจัดการอารมณ์และความรู้สึกของผู้อื่นให้เป็นปกติได้</t>
  </si>
  <si>
    <t>แสดงสมรรถนะระดับที่ 2 และจัดการสถานการณ์ที่เกิดขึ้นได้อย่างเหมาะสมและให้ความช่วยเหลือได้สอดคล้องกับความต้องการของผู้รับบริการ ประชาชน หรือผู้อื่น</t>
  </si>
  <si>
    <t>แสดงสมรรถนะระดับที่ 3 และให้บริการ ความช่วยเหลือ และดำเนินการต่างๆ ด้วยจิตกุศลให้ผู้รับบริการ ประชาชน หรือผู้อื่นมีความสุข และได้รับประโยชน์อย่างสูงสุด</t>
  </si>
  <si>
    <t>แสดงสมรรถนะระดับที่ 4 และเสียสลุประโยชน์บางส่วนขององค์กร เพื่อให้ผู้รับบริการ ประชาชน หรือผู้อื่นได้รับประโยชน์อย่างสูงสุด</t>
  </si>
  <si>
    <t>แสดงความสนใจและเห็นความสำคัญ ประโยชน์ของการอนุรักษ์ และการรักษาสิ่งแวดล้อม</t>
  </si>
  <si>
    <t>แสดงสมรรถนะระดับที่ 1 และแสวงหาโอกาสในการมีส่วนร่วมในการอนุรักษ์และรักษาสิ่งแวดล้อม</t>
  </si>
  <si>
    <t>แสดงสมรรถนะระดับที่ 2 และกระตุ้น และสร้างแรงจูงใจให้ผู้อื่นเห็นความสำคัญประโยชน์ของกิจกรรม โครงการ หรือนโยบายด้านการอนุรักษ์และการรักษาสิ่งแวดล้อม</t>
  </si>
  <si>
    <t>แสดงสมรรถนะระดับที่ 3 และศรัทธา และสนับสนุนกิจกรรม โครงการ หรือนโยบายหรือสังคม และสิ่งแวดล้อมอย่างเต็มศักยภาพ</t>
  </si>
  <si>
    <t>แสดงสมรรถนะระดับที่ 4 และเป็นผู้นำที่มีบทบาทสำคัญในงานเพื่อสังคมและสิ่งแวดล้อม</t>
  </si>
  <si>
    <t>ตระหนักถึงความสำคัญของการมีความเข้าใจที่ถูกต้อง และ/หรือรวบรวมข้อมูลต่างๆ ที่เกี่ยวกับประชาชน พื้นที่และระบบการเมืองท้องถิ่นในพื้นที่ที่ตนเองมีคความรับผิดชอบ</t>
  </si>
  <si>
    <t>แสดงสมรรถนะระดับที่ 1 และมีความรู้และความเข้าใจในเรื่องทั่วๆไปที่เกี่ยวข้องกับประชาชน พื้นที่ และระบบการเมืองท้องถิ่นในพื้นที่ที่ตนเองมีความรับผิดชอบ</t>
  </si>
  <si>
    <t>แสดงสมรรถนะระดับที่ 2 และหมั่นศึกษา ติดตามความเคลื่อนไหวต่างๆ อย่างใกล้ชิดและมีความรู้ และความเข้าใจที่เฉพาะเจาะจง ตรงประเด็นและมีความสำคัญโดยตรง ประชาชน พื้นที่ และระบบการเมืองท้องถิ่นในพื้นที่ที่ตนเองมีความรับผิดชอบ</t>
  </si>
  <si>
    <t>แสดงสมรรถนะระดับที่ 3 และเข้าใจจุดแข็ง จุดอ่อน โอกาส และข้อจำกัดต่างๆ และสามารถประยุกต์และปรับความเข้าใจนั้นๆ มาสร้างประโยชน์แก่ประชาชน พื้นที่ และระบบการเมืองท้องถิ่นในพื้นที่ที่ตนเองรับผิดชอบได้อย่างมีประสิทธิภาพ และสอดคล้องกับความต้องการอย่างแท้จริง</t>
  </si>
  <si>
    <t>แสดงสมรรถนะระดับที่ 4 และใช้ความเข้าใจประชาชน พื้นที่และระบบการเมืองท้องถิ่นในเชิงลึกและรอบด้านมากำหนดกลยุทธ์ และนโยบายที่สร้างประโยชน์ในระยะยาวแก่ประชาชน ชุมชน และสังคมได้อย่างมีประสิทธิภาพสูงสุด</t>
  </si>
  <si>
    <t>ตระหนักถึงความสำคัญ และประโยชน์ของการพัฒนาและการสร้างสรรค์สิ่งต่างๆ ที่เป็นประโยชน์ให้แก่ประชาชน พื้นที่ หรือท้องถิ่นที่รับผิดชอบ</t>
  </si>
  <si>
    <t>แสดงสมรรถนะระดับที่ 1 และกล้าเสนอความคิดเห็นใหม่ และเข้าไปมีส่วนร่วมในการพัฒนาและการสร้างสรรค์ประโยชน์ต่างๆ ให้แก่ประชาชน พื้นที่ หรือท้องถิ่นที่รับผิดชอบ</t>
  </si>
  <si>
    <t>แสดงสมรรถนะระดับที่ 2 และพัฒนาสร้างสรรค์ประโยชน์ให้แก่ประชาชน พื้นที่ หรือท้องถิ่นที่รับผิดชอบในระยะสั้น</t>
  </si>
  <si>
    <t>แสดงสมรรถนะระดับที่ 3 และและพัฒนาสร้างสรรค์ประโยชน์ให้แก่ประชาชน พื้นที่ หรือท้องถิ่นที่รับผิดชอบในระยะกลาง</t>
  </si>
  <si>
    <t>แสดงสมรรถนะระดับที่ 4 และและพัฒนาสร้างสรรค์ประโยชน์ให้แก่ประชาชน พื้นที่ หรือท้องถิ่นที่รับผิดชอบในระยะยาว</t>
  </si>
  <si>
    <t>มีความยืดหยุ่นในการปฏิบัติหน้าที่</t>
  </si>
  <si>
    <t>แสดงสมรรถนะระดับที่ 1 และเข้าใจบุคคลหรือสถานการณ์ได้ง่ายและพร้อมยอมรับความจำเป็นที่ต้องปรับเปลี่ยน</t>
  </si>
  <si>
    <t>แสดงสมรรถนะระดับที่ 2 และเข้าใจความหมายแฝงของบุคคลและสถานการณ์และเลือกปฏิบัติงานอย่างยืดหยุ่นและสร้างสรรค์</t>
  </si>
  <si>
    <t>แสดงสมรรถนะระดับที่ 3 และใช้ความเข้าใจในเชิงลึกต่อบุคคลหรือสถานการณ์มาปรับเปลี่ยนวิธีดำเนินงานให้ได้งานที่มีประสิทธิภาพสูงสุด</t>
  </si>
  <si>
    <t>แสดงสมรรถนะระดับที่ 4 และปรับเปลี่ยนแผนกลยุทธ์ทั้งหมดเพื่อให้งานมีประสิทธิภาพ</t>
  </si>
  <si>
    <t>A010</t>
  </si>
  <si>
    <t>A011</t>
  </si>
  <si>
    <t>A012</t>
  </si>
  <si>
    <t>A013</t>
  </si>
  <si>
    <t>A014</t>
  </si>
  <si>
    <t>A015</t>
  </si>
  <si>
    <t>A020</t>
  </si>
  <si>
    <t>A021</t>
  </si>
  <si>
    <t>A022</t>
  </si>
  <si>
    <t>A023</t>
  </si>
  <si>
    <t>A024</t>
  </si>
  <si>
    <t>A025</t>
  </si>
  <si>
    <t>A030</t>
  </si>
  <si>
    <t>A031</t>
  </si>
  <si>
    <t>A032</t>
  </si>
  <si>
    <t>A033</t>
  </si>
  <si>
    <t>A034</t>
  </si>
  <si>
    <t>A035</t>
  </si>
  <si>
    <t>A040</t>
  </si>
  <si>
    <t>A041</t>
  </si>
  <si>
    <t>A042</t>
  </si>
  <si>
    <t>A043</t>
  </si>
  <si>
    <t>A044</t>
  </si>
  <si>
    <t>A045</t>
  </si>
  <si>
    <t>A050</t>
  </si>
  <si>
    <t>A051</t>
  </si>
  <si>
    <t>A052</t>
  </si>
  <si>
    <t>A053</t>
  </si>
  <si>
    <t>A054</t>
  </si>
  <si>
    <t>A055</t>
  </si>
  <si>
    <t>B010</t>
  </si>
  <si>
    <t>B011</t>
  </si>
  <si>
    <t>B012</t>
  </si>
  <si>
    <t>B013</t>
  </si>
  <si>
    <t>B014</t>
  </si>
  <si>
    <t>B015</t>
  </si>
  <si>
    <t>B020</t>
  </si>
  <si>
    <t>B021</t>
  </si>
  <si>
    <t>B022</t>
  </si>
  <si>
    <t>B023</t>
  </si>
  <si>
    <t>B024</t>
  </si>
  <si>
    <t>B025</t>
  </si>
  <si>
    <t>B030</t>
  </si>
  <si>
    <t>B031</t>
  </si>
  <si>
    <t>B032</t>
  </si>
  <si>
    <t>B033</t>
  </si>
  <si>
    <t>B034</t>
  </si>
  <si>
    <t>B035</t>
  </si>
  <si>
    <t>B040</t>
  </si>
  <si>
    <t>B041</t>
  </si>
  <si>
    <t>B042</t>
  </si>
  <si>
    <t>B043</t>
  </si>
  <si>
    <t>B044</t>
  </si>
  <si>
    <t>B045</t>
  </si>
  <si>
    <t>C010</t>
  </si>
  <si>
    <t>C011</t>
  </si>
  <si>
    <t>C012</t>
  </si>
  <si>
    <t>C013</t>
  </si>
  <si>
    <t>C014</t>
  </si>
  <si>
    <t>C015</t>
  </si>
  <si>
    <t>C020</t>
  </si>
  <si>
    <t>C021</t>
  </si>
  <si>
    <t>C022</t>
  </si>
  <si>
    <t>C023</t>
  </si>
  <si>
    <t>C024</t>
  </si>
  <si>
    <t>C025</t>
  </si>
  <si>
    <t>C030</t>
  </si>
  <si>
    <t>C031</t>
  </si>
  <si>
    <t>C032</t>
  </si>
  <si>
    <t>C033</t>
  </si>
  <si>
    <t>C034</t>
  </si>
  <si>
    <t>C035</t>
  </si>
  <si>
    <t>C040</t>
  </si>
  <si>
    <t>C041</t>
  </si>
  <si>
    <t>C042</t>
  </si>
  <si>
    <t>C043</t>
  </si>
  <si>
    <t>C044</t>
  </si>
  <si>
    <t>C045</t>
  </si>
  <si>
    <t>C050</t>
  </si>
  <si>
    <t>C051</t>
  </si>
  <si>
    <t>C052</t>
  </si>
  <si>
    <t>C053</t>
  </si>
  <si>
    <t>C054</t>
  </si>
  <si>
    <t>C055</t>
  </si>
  <si>
    <t>C060</t>
  </si>
  <si>
    <t>C061</t>
  </si>
  <si>
    <t>C062</t>
  </si>
  <si>
    <t>C063</t>
  </si>
  <si>
    <t>C064</t>
  </si>
  <si>
    <t>C065</t>
  </si>
  <si>
    <t>C070</t>
  </si>
  <si>
    <t>C071</t>
  </si>
  <si>
    <t>C072</t>
  </si>
  <si>
    <t>C073</t>
  </si>
  <si>
    <t>C074</t>
  </si>
  <si>
    <t>C075</t>
  </si>
  <si>
    <t>C080</t>
  </si>
  <si>
    <t>C081</t>
  </si>
  <si>
    <t>C082</t>
  </si>
  <si>
    <t>C083</t>
  </si>
  <si>
    <t>C084</t>
  </si>
  <si>
    <t>C085</t>
  </si>
  <si>
    <t>C090</t>
  </si>
  <si>
    <t>C091</t>
  </si>
  <si>
    <t>C092</t>
  </si>
  <si>
    <t>C093</t>
  </si>
  <si>
    <t>C094</t>
  </si>
  <si>
    <t>C095</t>
  </si>
  <si>
    <t>C100</t>
  </si>
  <si>
    <t>C101</t>
  </si>
  <si>
    <t>C102</t>
  </si>
  <si>
    <t>C103</t>
  </si>
  <si>
    <t>C104</t>
  </si>
  <si>
    <t>C105</t>
  </si>
  <si>
    <t>C110</t>
  </si>
  <si>
    <t>C111</t>
  </si>
  <si>
    <t>C112</t>
  </si>
  <si>
    <t>C113</t>
  </si>
  <si>
    <t>C114</t>
  </si>
  <si>
    <t>C115</t>
  </si>
  <si>
    <t>C120</t>
  </si>
  <si>
    <t>C121</t>
  </si>
  <si>
    <t>C122</t>
  </si>
  <si>
    <t>C123</t>
  </si>
  <si>
    <t>C124</t>
  </si>
  <si>
    <t>C125</t>
  </si>
  <si>
    <t>C130</t>
  </si>
  <si>
    <t>C131</t>
  </si>
  <si>
    <t>C132</t>
  </si>
  <si>
    <t>C133</t>
  </si>
  <si>
    <t>C134</t>
  </si>
  <si>
    <t>C135</t>
  </si>
  <si>
    <t>C140</t>
  </si>
  <si>
    <t>C141</t>
  </si>
  <si>
    <t>C142</t>
  </si>
  <si>
    <t>C143</t>
  </si>
  <si>
    <t>C144</t>
  </si>
  <si>
    <t>C145</t>
  </si>
  <si>
    <t>C150</t>
  </si>
  <si>
    <t>C151</t>
  </si>
  <si>
    <t>C152</t>
  </si>
  <si>
    <t>C153</t>
  </si>
  <si>
    <t>C154</t>
  </si>
  <si>
    <t>C155</t>
  </si>
  <si>
    <t>C160</t>
  </si>
  <si>
    <t>C161</t>
  </si>
  <si>
    <t>C162</t>
  </si>
  <si>
    <t>C163</t>
  </si>
  <si>
    <t>C164</t>
  </si>
  <si>
    <t>C165</t>
  </si>
  <si>
    <t>C170</t>
  </si>
  <si>
    <t>C171</t>
  </si>
  <si>
    <t>C172</t>
  </si>
  <si>
    <t>C173</t>
  </si>
  <si>
    <t>C174</t>
  </si>
  <si>
    <t>C175</t>
  </si>
  <si>
    <t>C180</t>
  </si>
  <si>
    <t>C181</t>
  </si>
  <si>
    <t>C182</t>
  </si>
  <si>
    <t>C183</t>
  </si>
  <si>
    <t>C184</t>
  </si>
  <si>
    <t>C185</t>
  </si>
  <si>
    <t>C190</t>
  </si>
  <si>
    <t>C191</t>
  </si>
  <si>
    <t>C192</t>
  </si>
  <si>
    <t>C193</t>
  </si>
  <si>
    <t>C194</t>
  </si>
  <si>
    <t>C195</t>
  </si>
  <si>
    <t>C200</t>
  </si>
  <si>
    <t>C201</t>
  </si>
  <si>
    <t>C202</t>
  </si>
  <si>
    <t>C203</t>
  </si>
  <si>
    <t>C204</t>
  </si>
  <si>
    <t>C205</t>
  </si>
  <si>
    <t>C210</t>
  </si>
  <si>
    <t>C211</t>
  </si>
  <si>
    <t>C212</t>
  </si>
  <si>
    <t>C213</t>
  </si>
  <si>
    <t>C214</t>
  </si>
  <si>
    <t>C215</t>
  </si>
  <si>
    <t>C220</t>
  </si>
  <si>
    <t>C221</t>
  </si>
  <si>
    <t>C222</t>
  </si>
  <si>
    <t>C223</t>
  </si>
  <si>
    <t>C224</t>
  </si>
  <si>
    <t>C225</t>
  </si>
  <si>
    <t>พากเพียรพยายาม และตั้งใจทำงานดี</t>
  </si>
  <si>
    <t>พากเพียรพยายาม ตั้งใจทำงานดี ทำงานตามเป้าหมาย</t>
  </si>
  <si>
    <t>พากเพียรพยายาม ตั้งใจทำงานดี ปรับปรุงวิธีการทำงานพัฒนาผลงานให้โดดเด่นเกินกว่าเป้าหมายที่กำหนด</t>
  </si>
  <si>
    <t>พากเพียรพยายาม ตั้งใจทำงานดี อุตสาหะมานะบากบั่นบรรลุเป้าหมายที่ท้าทาย หรือได้ผลงานที่โดดเด่น และแตกต่างอย่างที่ไม่เคยมีใครทำมาก่อน</t>
  </si>
  <si>
    <t>พากเพียรพยายาม ตั้งใจทำงานดี พัฒนาผลงานให้โดดเด่น อุตสาหะมานะบากบั่น ได้ผลงานที่โดดเด่น แตกต่างอย่างที่ไม่เคยมีใครทำมาก่อน  และวิเคราะห์ผลได้ผลเสีย และตัดสินใจได้แม้จะมีความเสี่ยงเพื่อให้องค์กรบรรลุเป้าหมาย</t>
  </si>
  <si>
    <t>ปฏิบัติหน้าที่ถูกต้องตามหลักกฎหมาย จริยธรรม และระเบียบวินัย</t>
  </si>
  <si>
    <t>ปฏิบัติหน้าที่ถูกต้องตามหลักกฎหมาย จริยธรรม ระเบียบวินัย และมีสัจจะเชื่อถือได้</t>
  </si>
  <si>
    <t>ปฏิบัติหน้าที่ถูกต้องตามหลักกฎหมาย จริยธรรม ระเบียบวินัย และมีสัจจะเชื่อถือได้ ยึดมั่นจรรยาบรรณ หลักคุณธรรม ยุติธรรม และปฏิบัติตนกับผู้อื่นอย่างเท่าเทียมกัน</t>
  </si>
  <si>
    <t>ปฏิบัติหน้าที่ถูกต้องตามหลักกฎหมาย จริยธรรม ระเบียบวินัย และมีสัจจะเชื่อถือได้ ยึดมั่นจรรยาบรรณ หลักคุณธรรม ยุติธรรม ปฏิบัติตนกับผู้อื่นอย่างเท่าเทียมกัน และธำรงความถูกต้องเพื่อองค์กร</t>
  </si>
  <si>
    <t>ปฏิบัติหน้าที่ถูกต้องตามหลักกฎหมาย จริยธรรม ระเบียบวินัย และมีสัจจะเชื่อถือได้ ยึดมั่นจรรยาบรรณ หลักคุณธรรม ยุติธรรม ปฏิบัติตนกับผู้อื่นอย่างเท่าเทียมกัน ธำรงความถูกต้องเพื่อองค์กร และอุทิศตนเพื่อองค์กร และประเทศชาติ</t>
  </si>
  <si>
    <t>เข้าใจเทคโนโลยี ระบบ กระบวนการทำงานและมาตรฐานในงานของตน และความสัมพันธ์เชื่อมโยงของระบบและกระบวนการทำงานของตนกับหน่วยงานอื่นๆ ที่ติดต่ออย่างชัดเจน</t>
  </si>
  <si>
    <t>เข้าใจเทคโนโลยี ระบบ กระบวนการทำงานและมาตรฐานในงานของตน  และสามารถมองภาพรวมแล้วปรับเปลี่ยนหรือปรับปรุงระบบให้มีประสิทธิภาพขึ้น</t>
  </si>
  <si>
    <t>เข้าใจเทคโนโลยี ระบบ กระบวนการทำงานและมาตรฐานในงานของตน และเข้าใจกระแสภายนอกกับผลกระทบโดยรวมต่อเทคโนโลยี ระบบหรือกระบวนการทำงานของหน่วยงาน</t>
  </si>
  <si>
    <t>เข้าใจเทคโนโลยี ระบบ กระบวนการทำงานและมาตรฐานในงานของตน และเข้าใจความต้องการที่แท้จริงขององค์กร</t>
  </si>
  <si>
    <t>เต็มใจให้บริการ มีอัธยาศัยไมตรี และให้บริการได้</t>
  </si>
  <si>
    <t>เต็มใจให้บริการ มีอัธยาศัยไมตรี เต็มใจช่วยเหลือ แก้ปัญหาให้กับผู้บริการได้</t>
  </si>
  <si>
    <t>เต็มใจให้บริการ มีอัธยาศัยไมตรี ให้บริการที่เกินความคาดหวังในระดับทั่วไปของผู้รับบริการ</t>
  </si>
  <si>
    <t>เต็มใจให้บริการ มีอัธยาศัยไมตรี มองการณ์ไกล และสามารถให้บริการที่เป็นประโยชน์อย่างแท้จริงและยั่งยืนให้กับผู้รับบริการ</t>
  </si>
  <si>
    <t>เต็มใจให้บริการ มีอัธยาศัยไมตรี และสามารถเข้าใจและให้บริการที่ตรงตามความต้องการที่แท้จริงของผู้รับบริการได้</t>
  </si>
  <si>
    <t>รู้บทบาทหน้าที่ของตน และหน้าที่ในทีมให้สำเร็จ</t>
  </si>
  <si>
    <t>รู้บทบาทหน้าที่ของตน และหน้าที่ในทีม และส่งเสริมความสามัคคีในหมู่คณะเพื่อมุ่งให้ภารกิจประสบผลสำเร็จ</t>
  </si>
  <si>
    <t>รู้บทบาทหน้าที่ของตน และหน้าที่ในทีม มีทัศนคติที่ดี ให้ความร่วมมือกับเพื่อนร่วมงาน</t>
  </si>
  <si>
    <t>รู้บทบาทหน้าที่ของตน และหน้าที่ในทีม มีทัศนคติที่ดี ให้ความร่วมมือกับเพื่อนร่วมงาน รับฟังความคิดเห็น ประสานความร่วมมือ</t>
  </si>
  <si>
    <t>บริหารการประชุมได้ดี แจ้งข่าวสารแก่ผู้ที่เกี่ยวข้อเสมอ</t>
  </si>
  <si>
    <t>บริหารการประชุมได้ดี เป็นผู้นำงานกลุ่ม สร้างเสริมประสิทธิภาพ และประสิทธิผลในงานกลุ่ม</t>
  </si>
  <si>
    <t>บริหารการประชุมได้ดี เป็นที่ปรึกษาและให้การดูแลช่วยเหลือผู้ใต้บังคับบัญชา หรือสมาชิกในกลุ่ม</t>
  </si>
  <si>
    <t>บริหารการประชุมได้ดี ประพฤติตนสมกับเป็นผู้นำ และเป็นแบบอย่างที่ดี (Role Model) แก่ผู้ใต้บังคับบัญชา หรือสมาชิกในกลุ่ม</t>
  </si>
  <si>
    <t>บริหารการประชุมได้ดี สื่อสารวิสัยทัศน์ที่มีพลังเพื่อนำผู้ใต้บังคับบัญชาและองค์กรให้ประสบความสำเร็จในระยะยาว</t>
  </si>
  <si>
    <t>เข้าใจและปรับตัวให้สอดคล้องกับกลยุทธ์งานของตน</t>
  </si>
  <si>
    <t>แตกและแยกแยะปัญหา จัดลำดับความสำคัญได้</t>
  </si>
  <si>
    <t xml:space="preserve">แตกและแยกแยะปัญหา เข้าใจเชื่อมโยงความสัมพันธ์เบื้องต้นของปัญหาได้ </t>
  </si>
  <si>
    <t xml:space="preserve">แตกและแยกแยะปัญหา เข้าใจเชื่อมโยงความสัมพันธ์ที่ซับซ้อนของปัญหาได้ </t>
  </si>
  <si>
    <t>แตกและแยกแยะปัญหา เข้าใจเชื่อมโยงความสัมพันธ์ ใช้เทคนิคและความรู้เฉพาะด้านในการคิดวิเคราะห์</t>
  </si>
  <si>
    <t>ใช้วิธีการสืบเสาะหาข้อมูลเพื่อจับประเด็นหรือแก่นความของข้อมูลหรือปัญหาได้</t>
  </si>
  <si>
    <t>หาข้อมูลในเบื้องลึก (Insights)</t>
  </si>
  <si>
    <t>สืบค้นข้อมูลอย่างเป็นระบบให้เชื่อมต่อข้อมูลที่ขาดหายไปหรือคาดการณ์ได้อย่างมีนัยสำคัญ</t>
  </si>
  <si>
    <t>หาข้อมูลและแสดงผล วางระบบการสืบค้น เพื่อหาข้อมูลอย่างต่อเนื่อง</t>
  </si>
  <si>
    <t>วิเคราะห์และตัดสินใจอย่างมีข้อมูลและเหตุผลในการจัดการปัญหาที่เกิดขึ้น</t>
  </si>
  <si>
    <t>วิเคราะห์ปัญหาที่ผ่านมา และวางแผนล่วงหน้าอย่างเป็นระบบ เพื่อป้องกันหรือหลีกเลี่ยงปัญหา</t>
  </si>
  <si>
    <t>ผสมผสานแนวคิดในเชิงสหวิทยาการเพื่อหลีกเลี่ยง ป้องกันหรือแก้ไขปัญหาทั้งในระยะสั้นและระยะยาว</t>
  </si>
  <si>
    <t>ปรับเปลี่ยนหรือสร้างความเชี่ยวชาญในสายอาชีพ/สหวิทยาการ เพื่อแก้ไขปัญหาอย่างยั่งยืน</t>
  </si>
  <si>
    <t>ประยุกต์ความเข้าใจและเชื่อมโยงสิ่งที่ตนปฏิบัติอยู่ในงานเข้ากับเป้าหมายใหญ่ของหน่วยงานที่ตนรับผิดชอบหรือขององค์กร</t>
  </si>
  <si>
    <t>ประยุกต์ประสบการณ์ ทฤษฎี หรือแนวคิดซับซ้อนมาปรับหรือกำหนดกลยุทธ์ในหน่วยงานที่ตนรับผิดชอบหรือองค์กร</t>
  </si>
  <si>
    <t>สอนงาน และให้คำแนะนำเกี่ยวกับวิธีปฏิบัติงาน</t>
  </si>
  <si>
    <t>ให้เหตุผลประกอบการสอนและคำแนะนำ และให้ความสนับสนุนในด้านต่างๆ เพื่อให้ปฏิบัติงานได้ง่ายขึ้น</t>
  </si>
  <si>
    <t>ให้คำติชมเรื่องผลงานอย่างตรงไปตรงมาและสร้างสรรค์</t>
  </si>
  <si>
    <t>พัฒนาศักยภาพบุคลากรในระยะยาวเพื่อเพิ่มผลงานที่มีประสิทธิภาพต่อองค์กร</t>
  </si>
  <si>
    <t>ช่วยเหลือ สนับสนุนให้ผู้อื่นเข้าใจ และยอมรับการปรับเปลี่ยนหรือการเปลี่ยนแปลงที่จะเกิดขึ้น</t>
  </si>
  <si>
    <t>กระตุ้น และสร้างแรงจูงใจให้ผู้อื่นกล้าเปลี่ยนแปลงเพื่อทำสิ่งใหม่ๆ ให้แก่หน่วยงาน หรือองค์กร</t>
  </si>
  <si>
    <t>การเปลี่ยนแปลง และเตรียมแผนการปรับเปลี่ยนอย่างเป็นระบบ</t>
  </si>
  <si>
    <t>เป็นผู้นำการเปลี่ยนแปลง ผลักดัน ให้เกิดการปรับเปลี่ยนอย่างแท้จริง และมีประสิทธิภาพสูงสุด</t>
  </si>
  <si>
    <t>รู้บทบาทหน้าที่ของตน และหน้าที่ในทีม มีทัศนคติที่ดี ให้การสนับสนุน ช่วยเหลือเพื่อนร่วมทีม เพื่อให้งานประสบความสำเร็จ</t>
  </si>
  <si>
    <t>นำเสนอข้อมูลอย่างตรงไปตรงมา เจรจาโน้มน้าวใจโดยอาศัยหลักการและเหตุผล</t>
  </si>
  <si>
    <t>นำเสนอข้อมูลอย่างตรงไปตรงมา เจรจาต่อรองหรือนำเสนอข้อมูลโดยปรับสารให้สอดคล้องกับผู้ฟังเป็นสำคัญ</t>
  </si>
  <si>
    <t>นำเสนอข้อมูลอย่างตรงไปตรงมาใช้กลยุทธ์การสื่อสารจูงใจทางอ้อม</t>
  </si>
  <si>
    <t>นำเสนอข้อมูลอย่างตรงไปตรงมา ใช้กลยุทธ์ที่ซับซ้อนในการจูงใจ</t>
  </si>
  <si>
    <t>ให้องค์ความรู้ ภูมิปัญญา นวัตกรรม และเทคโนโลยีทั่วไปอย่างกว้างๆ แก่ผู้ประกอบการ หรือเครือข่าย</t>
  </si>
  <si>
    <t>ปรับเปลี่ยนเทคนิค และแนวทางในการให้ความรู้และการพัฒนาได้อย่างถูกต้อง เหมาะสม และสอดคล้องตามความต้องการในการประกอบการอย่างแท้จริง</t>
  </si>
  <si>
    <t>เล็งเห็นแนวโน้ม ข้อจำกัด โอกาส หรือคาดการณ์ เตรียมการล่วงหน้า เพื่อให้คำแนะนำ และแนวทางในการพัฒนาการประกอบการได้ในระยะยาว</t>
  </si>
  <si>
    <t>กำหนดนโยบายและกรอบการพัฒนาภาคธุรกิจอุตสาหกรรมในภาพรวมได้สอดคล้องกับสภาวการณ์เศรษฐกิจ และอุตสาหกรรมของประเทศ</t>
  </si>
  <si>
    <t>ตระหนักถึงปัญหาหรือโอกาสและลงมือกระทำการโดยไม่รีรอ</t>
  </si>
  <si>
    <t>ตอบสนองรวดเร็ว เด็ดเดี่ยวในเหตุวิกฤติ หรือสถานการณ์จำเป็น</t>
  </si>
  <si>
    <t>เล็งเห็นโอกาสหรือปัญหาที่อาจเกิดขึนได้ในระยะใกล้ (ประมาณ ๑ - ๓ เดือนข้างหน้า)</t>
  </si>
  <si>
    <t>เล็งเห็นโอกาสหรือปัญหาที่อาจเกิดขึ้นได้ในระยะกลาง (ประมาณ ๔ - ๑๒ เดือน)</t>
  </si>
  <si>
    <t>เตรียมการล่วงหน้าเพื่อป้องกันปัญหาและสร้างโอกาสในระยะยาว</t>
  </si>
  <si>
    <t>ปรับปรุงงานของตนให้พร้อมเผชิญความเสี่ยงด้านต่างๆ</t>
  </si>
  <si>
    <t>คาดการณ์ เตรียมรับมือกับความเสี่ยงอย่างสม่ำเสมอ</t>
  </si>
  <si>
    <t>บริหารความเสี่ยงขององค์กรในภาพรวม</t>
  </si>
  <si>
    <t>แปรความเสี่ยงให้เป็นโอกาสในการดำเนินงาน</t>
  </si>
  <si>
    <t>คำนึงถึงความคุ้มค่าและค่าใช้จ่าย</t>
  </si>
  <si>
    <t>คำนึงถึงความคุ้มค่าและค่าใช้จ่าย พยายามลดค่าใช้จ่ายเบื้องต้น</t>
  </si>
  <si>
    <t>คำนึงถึงความคุ้มค่าและค่าใช้จ่าย กำหนดการใช้ทรัพยากรให้สัมพันธ์กับผลลัพธ์ที่ต้องการ</t>
  </si>
  <si>
    <t>คำนึงถึงความคุ้มค่าและค่าใช้จ่าย เชื่อมโยงหรือประสานการบริหารการใช้ทรัพยากรร่วมกันระหว่างหน่วยงานเพื่อให้เกิดการใช้ทรัพยากรที่คุ้มค่าสูงสุด</t>
  </si>
  <si>
    <t>คำนึงถึงความคุ้มค่าและค่าใช้จ่าย เสนอกระบวนการใหม่ๆ ในการทำงานให้มีประสิทธิภาพยิ่งขึ้นเพื่อให้เกิดการพัฒนาที่ยั่งยืน</t>
  </si>
  <si>
    <t>ทำงานถูกต้อง ชัดเจน</t>
  </si>
  <si>
    <t>ทำงานถูกต้อง ชัดเจน ตรวจทาน</t>
  </si>
  <si>
    <t>ทำงานถูกต้อง ชัดเจน ตรวจทาน ดูแลความถูกต้องของงานทั้งของตนและผู้อื่น (ที่อยู่ในความรับผิดชอบของตน)</t>
  </si>
  <si>
    <t>ทำงานถูกต้อง ชัดเจน ตรวจทาน กำกับตรวจสอบขั้นตอนการปฏิบัติงานโดยละเอียด</t>
  </si>
  <si>
    <t>ทำงานถูกต้อง ชัดเจน ตรวจทาน สร้างความชัดเจนของความถูกต้องและคุณภาพของขั้นตอนการทำงานหรือผลงานหรือโครงการโดยละเอียด</t>
  </si>
  <si>
    <t>วางแผนงานออกเป็นส่วนย่อยๆ เห็นความสำคัญ ความเร่งด่วนของงาน</t>
  </si>
  <si>
    <t>วางแผนหรือเชื่อมโยงงาน กิจกรรมต่างๆ ที่มีความซับซ้อนเพื่อให้บรรลุตามแผนที่กำหนดไว้ได้</t>
  </si>
  <si>
    <t>วางแผนงาน คาดการณ์ล่วงหน้าเกี่ยวกับปัญหา/งานและเตรียมทางเลือกสำหรับการป้องกัน/แก้ไขปัญหาที่เกิดขึ้น</t>
  </si>
  <si>
    <t>วางแผนงาน ปรับกลยุทธ์ในแผนให้เข้ากับสถานการณ์เฉพาะหน้านั้นอย่างเป็นระบบ</t>
  </si>
  <si>
    <t>เข้าใจแผนและนโยบาย ประยุกต์ความเข้าใจ รูปแบบหรือประสบการณ์ไปสู่ข้อเสนอหรือแนวทางต่างๆ ในงาน</t>
  </si>
  <si>
    <t>เข้าใจแผนและนโยบาย ประยุกต์ทฤษฎีหรือแนวคิดซับซ้อนในการพิจารณาสถานการณ์ หรือกำหนดแผนงานหรือข้อเสนอต่างๆ</t>
  </si>
  <si>
    <t>เข้าใจแผนและนโยบาย เชื่อมโยงสถานการณ์ในประเทศและต่างประเทศ เพื่อกำหนดแผนได้อย่างทะลุปรุโปร่ง</t>
  </si>
  <si>
    <t>เข้าใจแผนและนโยบาย สร้างสรรค์และบูรณาการองค์ความรู้ใหม่มาใช้ในงานกลยุทธ์</t>
  </si>
  <si>
    <t>กระทำตามมาตรฐาน กฎระเบียบ ข้อบังคับที่กำหนดไว้</t>
  </si>
  <si>
    <t>กระทำตามมาตรฐาน กฎระเบียบ ข้อบังคับ ยึดมั่นในแนวทางหรือขอบเขตข้อจำกัด</t>
  </si>
  <si>
    <t>กระทำตามมาตรฐาน กฎระเบียบ ข้อบังคับ ยึดมั่นในแนวทางหรือขอบเขตข้อจำกัด ติดตามควบคุมให้ปฏิบัติตามมาตรฐาน กฎหมายข้อบังคับ</t>
  </si>
  <si>
    <t>กระทำตามมาตรฐาน กฎระเบียบ ข้อบังคับ ยึดมั่นในแนวทางหรือขอบเขตข้อจำกัด ติดตามควบคุมให้ปฏิบัติตามมาตรฐาน กฎหมายข้อบังคับ รับผิดชอบในสิ่งที่อยู่ในการดูแล</t>
  </si>
  <si>
    <t>กระทำตามมาตรฐาน กฎระเบียบ ข้อบังคับ ยึดมั่นในแนวทางหรือขอบเขตข้อจำกัด จัดการกับผลงานไม่ดีหรือสิ่งผิดกฎระเบียบอย่างเด็ดขาดตรงไปตรงมา</t>
  </si>
  <si>
    <t>ตระหนัก เห็นความสำคัญและประโยชน์ การมีส่วนร่วมทุกภาคส่วน</t>
  </si>
  <si>
    <t>ตระหนัก เห็นความสำคัญและประโยชน์ การมีส่วนร่วมทุกภาคส่วน เปิดโอกาสการมีส่วนร่วมในการแสดงความคิดเห็น หรือดำเนินงานต่างๆ ร่วมกัน</t>
  </si>
  <si>
    <t>แตระหนัก เห็นความสำคัญและประโยชน์ การมีส่วนร่วมทุกภาคส่วน เปิดโอกาส ประยุกต์ เชื่อมโยง และต่อยอดความคิดเห็นของทุกภาคส่วน และร่วมตัดสินใจการดำเนินการต่างๆ ให้เกิดผลสัมฤทธิ์สูงสุด</t>
  </si>
  <si>
    <t>ตระหนัก เห็นความสำคัญและประโยชน์ การมีส่วนร่วมทุกภาคส่วน เปิดโอกาส ประยุกต์ เชื่อมโยง ต่อยอด รวมพลังทุกภาคส่วนและผลักดันให้เกิดผลกระทบในวงกว้าง และเกิดประโยชน์อย่างแท้จริง</t>
  </si>
  <si>
    <t>ตระหนัก เห็นความสำคัญและประโยชน์ การมีส่วนร่วมทุกภาคส่วน เปิดโอกาส ประยุกต์ เชื่อมโยง ต่อยอด รวมพลัง สร้างวัฒนธรรมและบรรยากาศของการมีส่วนร่วมอย่างแท้จริง</t>
  </si>
  <si>
    <t>สร้างสรรค์และหมั่นปรับปรุงกระบวนการทำงานของตนอย่างสม่ำเสมอ</t>
  </si>
  <si>
    <t>สร้างสรรค์ หมั่นปรับปรุง คิดนอกกรอบเพื่อปรับเปลี่ยนการดำเนินงานใหม่ในหน่วยงานเพื่อให้งานมีประสิทธิภาพ</t>
  </si>
  <si>
    <t>สร้างสรรค์ หมั่นปรับปรุง สร้างสรรค์สิ่งใหม่ๆ ในองค์กร</t>
  </si>
  <si>
    <t>สร้างสรรค์ หมั่นปรับปรุง สร้างสรรค์สิ่งใหม่ๆ สร้างนวัตกรรมในระบบอุตสาหกรรมของประเทศโดยรวม</t>
  </si>
  <si>
    <t>แสดงออกให้เห็นถึงความเป็นผู้ไม่ประมาท รอบคอบระแวดระวังภัย และความไม่ปลอดภัยต่างๆ ที่อาจเกิดขึ้น ทั้งกับตัวเองหรือผู้ร่วมงาน และสามารถประยุกต์ใช้ความรู้และทรัพยากรที่มีอยู่ในการป้องกันและแก้ไขปัญหาความไม่ปลอดภัยได้</t>
  </si>
  <si>
    <t>วิเคราะห์ สังเคราะห์ มองเห็นทางเลือกในการนำวิธีการบริหารจัดการสาธารณภัยที่เหมาะสมมาปรับใช้ให้ได้ประโยชน์สูงสุด</t>
  </si>
  <si>
    <t>พัฒนากระบวนการในการบริหารจัดการสาธารณภัยที่เหมาะสมและเกิดประสิทธิภาพสูงสุด</t>
  </si>
  <si>
    <t>ประเมินคุณค่า และทางเลือก เพื่อกำหนดนโยบายและกลยุทธ์ที่มีผลต่อการบริหารจัดการสาธารณภัยที่มีประสิทธิภาพในระยะยาว</t>
  </si>
  <si>
    <t>ตระหนัก เห็นความสำคัญและประโยชน์การกำกับติดตามการดำเนินงานต่างๆ ของผู้อื่น</t>
  </si>
  <si>
    <t>ตระหนัก เห็นความสำคัญ กระตือรือร้นในการกำกับติดตามการดำเนินงานต่างๆ ของผู้อื่น</t>
  </si>
  <si>
    <t>ตระหนัก เห็นความสำคัญ กำกับติดตามการดำเนินงานต่างๆ ของผู้อื่นอย่างสม่ำเสมอ</t>
  </si>
  <si>
    <t>ตระหนัก เห็นความสำคัญ กำกับติดตาม และตรวจสอบความถูกต้องของการดำเนินงานต่างๆ ของผู้อื่นอย่างใกล้ชิด</t>
  </si>
  <si>
    <t>ตระหนัก เห็นความสำคัญ กำกับติดตาม จัดการกับการดำเนินงานต่างๆ ที่ไม่ดี ไม่ถูกต้อง หรือสิ่งผิดกฎหมายอย่างเด็ดขาดตรงไปตรงมา</t>
  </si>
  <si>
    <t>สนใจ ติดตามความรู้ใหม่ๆ ในสาขาอาชีพของตน/ที่เกี่ยวข้อง</t>
  </si>
  <si>
    <t>มีความรู้ในวิชาการ และเทคโนโลยีใหม่ๆ ในสาขาอาชีพของตน</t>
  </si>
  <si>
    <t>นำความรู้ วิทยาการ หรือ เทคโนโลยีใหม่ๆ ที่ได้ศึกษามาปรับใช้กับการทำงาน</t>
  </si>
  <si>
    <t>ศึกษา พัฒนาตนเองให้มีความรู้ และความเชี่ยวชาญในงานมากขึ้นทั้งในเชิงลึก และเชิงกว้างอย่างต่อเนื่อง</t>
  </si>
  <si>
    <t>สนับสนุนการทำงานของคนในองค์กรที่เน้นความเชี่ยวชาญในวิทยาการด้านต่างๆ</t>
  </si>
  <si>
    <t>มีความอดทนต่อเหตุการณ์ยากลำบาก วิกฤต หรือเหตุการณ์ไม่ปกติต่างๆ ที่เกิดขึ้น และ/หรือจัดการอารมณ์และความรู้สึกของผู้อื่นให้เป็นปกติได้</t>
  </si>
  <si>
    <t>จัดการสถานการณ์ที่เกิดขึ้นได้อย่างเหมาะสมและให้ความช่วยเหลือได้สอดคล้องกับความต้องการของผู้รับบริการ ประชาชน หรือผู้อื่น</t>
  </si>
  <si>
    <t>ให้บริการ ความช่วยเหลือ และดำเนินการต่างๆ ด้วยจิตกุศลให้ผู้รับบริการ ประชาชน หรือผู้อื่นมีความสุข และได้รับประโยชน์อย่างสูงสุด</t>
  </si>
  <si>
    <t>เสียสลุประโยชน์บางส่วนขององค์กร เพื่อให้ผู้รับบริการ ประชาชน หรือผู้อื่นได้รับประโยชน์อย่างสูงสุด</t>
  </si>
  <si>
    <t>แสวงหาโอกาสในการมีส่วนร่วมในการอนุรักษ์และรักษาสิ่งแวดล้อม</t>
  </si>
  <si>
    <t>กระตุ้น และสร้างแรงจูงใจให้ผู้อื่นเห็นความสำคัญประโยชน์ของกิจกรรม โครงการ หรือนโยบายด้านการอนุรักษ์และการรักษาสิ่งแวดล้อม</t>
  </si>
  <si>
    <t>ศรัทธา และสนับสนุนกิจกรรม โครงการ หรือนโยบายหรือสังคม และสิ่งแวดล้อมอย่างเต็มศักยภาพ</t>
  </si>
  <si>
    <t>เป็นผู้นำที่มีบทบาทสำคัญในงานเพื่อสังคมและสิ่งแวดล้อม</t>
  </si>
  <si>
    <t>มีความรู้และความเข้าใจในเรื่องทั่วๆไปที่เกี่ยวข้องกับประชาชน พื้นที่ และระบบการเมืองท้องถิ่นในพื้นที่ที่ตนเองมีความรับผิดชอบ</t>
  </si>
  <si>
    <t>หมั่นศึกษา ติดตามความเคลื่อนไหวต่างๆ อย่างใกล้ชิดและมีความรู้ และความเข้าใจที่เฉพาะเจาะจง ตรงประเด็นและมีความสำคัญโดยตรง ประชาชน พื้นที่ และระบบการเมืองท้องถิ่นในพื้นที่ที่ตนเองมีความรับผิดชอบ</t>
  </si>
  <si>
    <t>เข้าใจจุดแข็ง จุดอ่อน โอกาส และข้อจำกัดต่างๆ และสามารถประยุกต์และปรับความเข้าใจนั้นๆ มาสร้างประโยชน์แก่ประชาชน พื้นที่ และระบบการเมืองท้องถิ่นในพื้นที่ที่ตนเองรับผิดชอบได้อย่างมีประสิทธิภาพ และสอดคล้องกับความต้องการอย่างแท้จริง</t>
  </si>
  <si>
    <t>ใช้ความเข้าใจประชาชน พื้นที่และระบบการเมืองท้องถิ่นในเชิงลึกและรอบด้านมากำหนดกลยุทธ์ และนโยบายที่สร้างประโยชน์ในระยะยาวแก่ประชาชน ชุมชน และสังคมได้อย่างมีประสิทธิภาพสูงสุด</t>
  </si>
  <si>
    <t>กล้าเสนอความคิดเห็นใหม่ และเข้าไปมีส่วนร่วมในการพัฒนาและการสร้างสรรค์ประโยชน์ต่างๆ ให้แก่ประชาชน พื้นที่ หรือท้องถิ่นที่รับผิดชอบ</t>
  </si>
  <si>
    <t>พัฒนาสร้างสรรค์ประโยชน์ให้แก่ประชาชน พื้นที่ หรือท้องถิ่นที่รับผิดชอบในระยะสั้น</t>
  </si>
  <si>
    <t>และพัฒนาสร้างสรรค์ประโยชน์ให้แก่ประชาชน พื้นที่ หรือท้องถิ่นที่รับผิดชอบในระยะกลาง</t>
  </si>
  <si>
    <t>พัฒนาสร้างสรรค์ประโยชน์ให้แก่ประชาชน พื้นที่ หรือท้องถิ่นที่รับผิดชอบในระยะยาว</t>
  </si>
  <si>
    <t>เข้าใจบุคคลหรือสถานการณ์ได้ง่ายและพร้อมยอมรับความจำเป็นที่ต้องปรับเปลี่ยน</t>
  </si>
  <si>
    <t>เข้าใจความหมายแฝงของบุคคลและสถานการณ์และเลือกปฏิบัติงานอย่างยืดหยุ่นและสร้างสรรค์</t>
  </si>
  <si>
    <t>ใช้ความเข้าใจในเชิงลึกต่อบุคคลหรือสถานการณ์มาปรับเปลี่ยนวิธีดำเนินงานให้ได้งานที่มีประสิทธิภาพสูงสุด</t>
  </si>
  <si>
    <t>ปรับเปลี่ยนแผนกลยุทธ์ทั้งหมดเพื่อให้งานมีประสิทธิภาพ</t>
  </si>
  <si>
    <r>
      <t>Ú</t>
    </r>
    <r>
      <rPr>
        <b/>
        <sz val="10"/>
        <rFont val="Arial"/>
        <family val="2"/>
      </rPr>
      <t xml:space="preserve"> C01-C22</t>
    </r>
  </si>
  <si>
    <r>
      <t xml:space="preserve"> </t>
    </r>
    <r>
      <rPr>
        <sz val="20"/>
        <rFont val="Wingdings 2"/>
        <family val="1"/>
        <charset val="2"/>
      </rPr>
      <t>*</t>
    </r>
    <r>
      <rPr>
        <sz val="16"/>
        <rFont val="TH SarabunPSK"/>
        <family val="2"/>
      </rPr>
      <t xml:space="preserve"> ได้รับทราบผลการประเมินและแผนพัฒนาการ</t>
    </r>
  </si>
  <si>
    <r>
      <t xml:space="preserve"> </t>
    </r>
    <r>
      <rPr>
        <sz val="20"/>
        <rFont val="Wingdings 2"/>
        <family val="1"/>
        <charset val="2"/>
      </rPr>
      <t>*</t>
    </r>
    <r>
      <rPr>
        <sz val="16"/>
        <rFont val="TH SarabunPSK"/>
        <family val="2"/>
      </rPr>
      <t xml:space="preserve"> ได้แจ้งผลการประเมินและผู้รับการประเมิน</t>
    </r>
  </si>
  <si>
    <r>
      <t xml:space="preserve"> </t>
    </r>
    <r>
      <rPr>
        <sz val="20"/>
        <rFont val="Wingdings 2"/>
        <family val="1"/>
        <charset val="2"/>
      </rPr>
      <t>*</t>
    </r>
    <r>
      <rPr>
        <sz val="16"/>
        <rFont val="TH SarabunPSK"/>
        <family val="2"/>
      </rPr>
      <t xml:space="preserve"> เห็นด้วยกับผลการประเมิน</t>
    </r>
  </si>
  <si>
    <r>
      <t xml:space="preserve"> </t>
    </r>
    <r>
      <rPr>
        <sz val="20"/>
        <rFont val="Wingdings 2"/>
        <family val="1"/>
        <charset val="2"/>
      </rPr>
      <t>*</t>
    </r>
    <r>
      <rPr>
        <sz val="16"/>
        <rFont val="TH SarabunPSK"/>
        <family val="2"/>
      </rPr>
      <t xml:space="preserve"> มีความเห็นต่าง ดังนี้ …………………………………………………………</t>
    </r>
  </si>
  <si>
    <r>
      <t xml:space="preserve"> </t>
    </r>
    <r>
      <rPr>
        <sz val="20"/>
        <rFont val="Wingdings 2"/>
        <family val="1"/>
        <charset val="2"/>
      </rPr>
      <t>*</t>
    </r>
    <r>
      <rPr>
        <sz val="16"/>
        <rFont val="TH SarabunPSK"/>
        <family val="2"/>
      </rPr>
      <t xml:space="preserve"> มีความเห็นต่าง ดังนี้ ……………………………………………….</t>
    </r>
  </si>
  <si>
    <r>
      <t xml:space="preserve"> </t>
    </r>
    <r>
      <rPr>
        <sz val="20"/>
        <rFont val="Wingdings 2"/>
        <family val="1"/>
        <charset val="2"/>
      </rPr>
      <t>*</t>
    </r>
    <r>
      <rPr>
        <sz val="16"/>
        <rFont val="TH SarabunPSK"/>
        <family val="2"/>
      </rPr>
      <t xml:space="preserve"> เห็นชอบตามผลคะแนนที่ผู้ประเมินเสนอ</t>
    </r>
  </si>
  <si>
    <t>D</t>
  </si>
  <si>
    <t xml:space="preserve"> </t>
  </si>
  <si>
    <t>แสนดี</t>
  </si>
  <si>
    <t>ขยันยิ่ง</t>
  </si>
  <si>
    <t>39-2-01-3102-001</t>
  </si>
  <si>
    <t>ยอด</t>
  </si>
  <si>
    <t>ยิ่งยศ</t>
  </si>
  <si>
    <t>ชื่อตำแหน่งทางบริหาร</t>
  </si>
  <si>
    <t>ชื่อตำแหน่ง</t>
  </si>
  <si>
    <t>A38</t>
  </si>
  <si>
    <t>Z</t>
  </si>
  <si>
    <t>A39</t>
  </si>
  <si>
    <t>A40</t>
  </si>
  <si>
    <t>A41</t>
  </si>
  <si>
    <t xml:space="preserve">              </t>
  </si>
  <si>
    <t>ไปที่ Sheet M24 A (ผู้บริหาร-อำนวยการ) หรือ</t>
  </si>
  <si>
    <t>ไปที่ Sheet M24 B (วิชาการ-ทั่วไป)</t>
  </si>
  <si>
    <t xml:space="preserve">3.1 ใส่ข้อมูล ลำดับที่ข้อมูล ในช่อง </t>
  </si>
  <si>
    <t>3.2 ปรับแต่งขนาดความสูงของบรรทัด หรือซ่อนบรรทัด ของตารางประเมิน ตามความต้องการ</t>
  </si>
  <si>
    <t xml:space="preserve">3.3 พิมพ์เอกสาร หน้ารายละเอียดการกำหนดหลักเกณฑ์และวิธีการประเมินผลฯ </t>
  </si>
  <si>
    <t>×</t>
  </si>
  <si>
    <t>xxx</t>
  </si>
  <si>
    <t>รักษาราชการแทน</t>
  </si>
  <si>
    <t>ใส่รหัส C</t>
  </si>
  <si>
    <t>ชื่อสมรรถนะ / พฤติกรรม</t>
  </si>
  <si>
    <t xml:space="preserve">(ตามมาตรฐานกำหนดตำแหน่ง)                    </t>
  </si>
  <si>
    <t xml:space="preserve"> ระดับที่ประเมินได้     </t>
  </si>
  <si>
    <t>Ú</t>
  </si>
  <si>
    <r>
      <t>4.2 เลือกคำสั่ง ย้ายไปท้ายสุด (move to end) และ เลือกสร้างสำเนา (</t>
    </r>
    <r>
      <rPr>
        <sz val="11"/>
        <rFont val="Wingdings 2"/>
        <family val="1"/>
        <charset val="2"/>
      </rPr>
      <t>R</t>
    </r>
    <r>
      <rPr>
        <sz val="11"/>
        <rFont val="Calibri"/>
        <family val="2"/>
      </rPr>
      <t xml:space="preserve"> </t>
    </r>
    <r>
      <rPr>
        <sz val="11"/>
        <rFont val="Tahoma"/>
        <family val="2"/>
        <scheme val="minor"/>
      </rPr>
      <t>Create a copy)</t>
    </r>
  </si>
  <si>
    <t>MOU1</t>
  </si>
  <si>
    <t>แบบ MOU</t>
  </si>
  <si>
    <t>M24 A</t>
  </si>
  <si>
    <t>M24 B</t>
  </si>
  <si>
    <t>แบบประเมิน</t>
  </si>
  <si>
    <t>A</t>
  </si>
  <si>
    <t>B</t>
  </si>
  <si>
    <t>ต้นฉบับ</t>
  </si>
  <si>
    <t>DATA</t>
  </si>
  <si>
    <t>ข้อมูล</t>
  </si>
  <si>
    <t>บุคคล</t>
  </si>
  <si>
    <t>คนที่ 1</t>
  </si>
  <si>
    <t>M1</t>
  </si>
  <si>
    <t>คนที่ 4</t>
  </si>
  <si>
    <t>M4</t>
  </si>
  <si>
    <t xml:space="preserve"> MOU</t>
  </si>
  <si>
    <t>หน้า 1</t>
  </si>
  <si>
    <t>หน้า 2-4</t>
  </si>
  <si>
    <t>copy</t>
  </si>
  <si>
    <t>คนที่ 9</t>
  </si>
  <si>
    <t>9ธนสาร</t>
  </si>
  <si>
    <t>M9ธนสาร</t>
  </si>
  <si>
    <t>8. การประมวลผล (ช่วยคำนวณ)</t>
  </si>
  <si>
    <t>8.1 แปรค่าการกำหนด เป้าหมาย (3) ให้ไปเป็นตัวเลข เอาไปใส่ทางฝั่งขวา (ส่วนคำนวณ)</t>
  </si>
  <si>
    <t>8.2 แปรค่าผลการปฏิบัติงาน ให้ไปเป็นตัวเลข เพื่อหาอัตราร้อยละ ในช่องทำได้</t>
  </si>
  <si>
    <t>6. การสร้าง แบบประเมินผลการปฏิบัติงานของพนักงานส่วนท้องถิ่น</t>
  </si>
  <si>
    <t>6.1 ใส่ลำดับที่ ให้ตรงกับเลขฐานข้อมูล (พื้นที่สีเหลือง) ด้านบน ทางขวามือ</t>
  </si>
  <si>
    <t>6.2 นำ MOU ที่ได้จากคู่ตกลงมาใส่ ในตารางการประเมิน (พื้นที่สีเหลือง) 70 คะแนน / 30 คะแนน</t>
  </si>
  <si>
    <t xml:space="preserve">7. การใส่สมรรถนะประจำสายงาน (อย่างน้อย 3 สมรรถนะ) จากท้ายมาตรฐานตำแหน่ง มาใส่ในแบบการประเมิน ทำได้ดังนี้ </t>
  </si>
  <si>
    <t>7.1 จำสมรรถนะประจำสายงาน จากท้ายมาตรฐานตำแหน่ง</t>
  </si>
  <si>
    <t>7.2 เทียบรหัส ว่าเป็นรหัสอะไร ระหว่าง C01 ถึง C22 (มี 22 สมรรถนะ) ดูได้ที่ sheet ส1</t>
  </si>
  <si>
    <t>7.3 นำเลขรหัส ไปกรอกหน้าตารางการประเมินสมรรถนะประจำสายงาน (ใน sheet M24 B หรือ sheet B หรือ sheet สีฟ้าที่เป็นของสายทั่วไปกับสายวิชาการ)</t>
  </si>
  <si>
    <t>5. อธิบาย การสร้าง Sheet MOU1 , M24A , M24B ,A ,B เพื่อทำข้อตกลงแยกเป็นรายบุคคลสามารถทำได้ตามวิธีการข้อ 4.1 4.2 และ 4.3</t>
  </si>
  <si>
    <t>กิติศักดิ์</t>
  </si>
  <si>
    <t>เกียรติเจริญศิริ</t>
  </si>
  <si>
    <t>สิปปภาส</t>
  </si>
  <si>
    <t>นพเคราะห์</t>
  </si>
  <si>
    <t>ปลัดเทศบาลตำบลจันทบเพชร</t>
  </si>
  <si>
    <t>สมศักดิ์</t>
  </si>
  <si>
    <t>เหิมฉลาด</t>
  </si>
  <si>
    <t>ผู้อำนวยการกองช่าง</t>
  </si>
  <si>
    <t>เทศบาลตำบลจันทบเพชร</t>
  </si>
  <si>
    <t xml:space="preserve">นาง </t>
  </si>
  <si>
    <t>รองปลัดเทศบาลตำบลจันทบเพชร</t>
  </si>
  <si>
    <t>หัวหน้าสำนักปลัด</t>
  </si>
  <si>
    <t>27-2-01-2101-001</t>
  </si>
  <si>
    <t>27-2-00-1101-001</t>
  </si>
  <si>
    <t>27-2-00-1101-002</t>
  </si>
  <si>
    <t>ยุวดี</t>
  </si>
  <si>
    <t>สิงหะนาม</t>
  </si>
  <si>
    <t>27-2-01-3104-001</t>
  </si>
  <si>
    <t>อรอนงค์</t>
  </si>
  <si>
    <t>ไชยช่วย</t>
  </si>
  <si>
    <t>27-2-01-3103-001</t>
  </si>
  <si>
    <t>สัมพันธ์</t>
  </si>
  <si>
    <t>แสงปราบภัย</t>
  </si>
  <si>
    <t>27-2-01-3102-001</t>
  </si>
  <si>
    <t>สมพิศ</t>
  </si>
  <si>
    <t>แสนศักดิ์ดา</t>
  </si>
  <si>
    <t>27-2-01-4101-001</t>
  </si>
  <si>
    <t>กมลวิทย์</t>
  </si>
  <si>
    <t>บุญสมัย</t>
  </si>
  <si>
    <t>27-2-04-4204-001</t>
  </si>
  <si>
    <t>27-2-05-2103-001</t>
  </si>
  <si>
    <t>ซ้อนกลิ่น</t>
  </si>
  <si>
    <t>จันดากุล</t>
  </si>
  <si>
    <t>บริหารงานคลัง</t>
  </si>
  <si>
    <t>สันติ</t>
  </si>
  <si>
    <t>อุทุมพร</t>
  </si>
  <si>
    <t>นายกเทศมนตรีตำบลจันทบเพชร</t>
  </si>
  <si>
    <t>นักบริหาร</t>
  </si>
  <si>
    <t>นงนภัส</t>
  </si>
  <si>
    <t>โฮนทุมมา</t>
  </si>
  <si>
    <t>27-2-01-4805-001</t>
  </si>
  <si>
    <t>27-2-04-2102-001</t>
  </si>
  <si>
    <t>27-2-04-3201-001</t>
  </si>
  <si>
    <t>นักบริหารงานคลัง</t>
  </si>
  <si>
    <t>วีระพงษ์</t>
  </si>
  <si>
    <t>แก้วสุข</t>
  </si>
  <si>
    <t>27-2-04-3204-001</t>
  </si>
  <si>
    <t>พงษ์ศักดิ์</t>
  </si>
  <si>
    <t>ปานใจนาม</t>
  </si>
  <si>
    <t>27-2-04-4203-001</t>
  </si>
  <si>
    <t>วารินทร์</t>
  </si>
  <si>
    <t>นิยม</t>
  </si>
  <si>
    <t>เจ้าพนักงงานจัดเก็บรายได้</t>
  </si>
  <si>
    <t>บริหารงาช่าง</t>
  </si>
  <si>
    <t>นิติศักดิ์</t>
  </si>
  <si>
    <t>ดวงมณี</t>
  </si>
  <si>
    <t>27-2-05-4701-001</t>
  </si>
  <si>
    <t>ปฏิบัติงานช่าง</t>
  </si>
  <si>
    <t>ผู้อำนวยการกองสาธารณะสุขและสิ่งแวดล้อม</t>
  </si>
  <si>
    <t>นักบริหารงานสาธารณะสุขและสิ่งแวดล้อม</t>
  </si>
  <si>
    <t>27-2-06-2104-001</t>
  </si>
  <si>
    <t>บริหารงานสาธารณะสุขและสิ่งแวดล้อม</t>
  </si>
  <si>
    <t>ปาลินดา</t>
  </si>
  <si>
    <t>ทรงราษี</t>
  </si>
  <si>
    <t>27-2-06-4601-001</t>
  </si>
  <si>
    <t>กองสาธารณะสุขและสิ่งแวดล้อม</t>
  </si>
  <si>
    <t>วันดี</t>
  </si>
  <si>
    <t>สุขา</t>
  </si>
  <si>
    <t>ผู้อำนวยการกองการศึกษา</t>
  </si>
  <si>
    <t>นักบริหารงานการศึกษา</t>
  </si>
  <si>
    <t>27-2-08-2107-001</t>
  </si>
  <si>
    <t>กองการศึกษา</t>
  </si>
  <si>
    <t>ชนนิกานต์</t>
  </si>
  <si>
    <t>พิบูล</t>
  </si>
  <si>
    <t>27-2-08-3803-001</t>
  </si>
  <si>
    <t>ผู้อำนวยการกองสวัสดิการสังคม</t>
  </si>
  <si>
    <t>27-2-11-2105-001</t>
  </si>
  <si>
    <t>กองสวัสดิการสังคม</t>
  </si>
  <si>
    <t>ปิยวรรณ</t>
  </si>
  <si>
    <t>สุขเป็ง</t>
  </si>
  <si>
    <t>27-2-11-3801-001</t>
  </si>
  <si>
    <t>c17</t>
  </si>
  <si>
    <t>c11</t>
  </si>
  <si>
    <t>ใส่รหัสC</t>
  </si>
  <si>
    <t>c12</t>
  </si>
  <si>
    <t>รักษาราชการผู้อำนวยการกองสาธารณะสุขและสิ่งแวดล้อม</t>
  </si>
  <si>
    <t>รักษาราชการผู้อำนวยการกองสวัสดิการสังคม</t>
  </si>
  <si>
    <t>นลินภัสร์</t>
  </si>
  <si>
    <t>โสภณวัฒนะนนท์</t>
  </si>
  <si>
    <t>1.การจัดการงานสารบรรณ</t>
  </si>
  <si>
    <t>จัดทำทะเบียนคุมระบบสารบรรณ จำนวน 4 เล่ม
2. จัดทำแฟ้มเพื่อการจัดเก็บเอกสาร จำนวน 33 แฟ้ม</t>
  </si>
  <si>
    <t>การจัดทำทะเบียนคุมระบบสารบรรณ รวมถึงการ
การจัดเก็บและการค้นหาหนังสือถูกต้องครบถ้วน ทุกกระบวนงาน</t>
  </si>
  <si>
    <t>2. งานบันทึกการประชุมสภา</t>
  </si>
  <si>
    <t>จัดทำบันทึกรายงานการประชุมสภาฯ จำนวน  3 ครั้ง</t>
  </si>
  <si>
    <t>ความสมบูรณ์  ถูกต้องของการบันทึกการประชุม</t>
  </si>
  <si>
    <t>สามารถนำมาประกอบการพิจารณาบริหารจัดการงานราชการได้ตามเวลาที่กำหนด</t>
  </si>
  <si>
    <t xml:space="preserve">3. งานรับจดทะเบียนพาณิชย์ </t>
  </si>
  <si>
    <t>ให้คำแนะนำและดำเนินการรับจดทะเบียนพาณิชย์ครบตามจำนวนผู้มาติดต่อขอรับบริการ</t>
  </si>
  <si>
    <t>จดทะเบียนพาณิชย์ ได้ถูกต้อง และทันตามเวลาที่กำหนด</t>
  </si>
  <si>
    <t>ประชาชนได้รับความสะดวก รวดเร็ว ในการรับบริการ</t>
  </si>
  <si>
    <t>น้ำ หนัก</t>
  </si>
  <si>
    <t xml:space="preserve"> 1. มีการพัฒนาระบบในการทำงาน และแก้ไขปัญหาในการปฏิบัติงานระหว่างผู้บริหารกับพนักงานส่วนท้องถิ่นให้เป็นไปตามกฏหมาย ระเบียบ ข้อบังคับ และหนังสือสั่งการ                      </t>
  </si>
  <si>
    <t xml:space="preserve"> 2. กำหนดแนวทางการดำเนินงาน ให้สอดคล้องกับทิศทางนโยบาย ยุทธศาสตร์ ความคาดหวัง และเป้าหมายความสำเร็จขององค์กรปกครองส่วนท้องถิ่น เพื่อผลักดันให้เกิดการเปลี่ยนแปลงหรือการพัฒนาเศรษฐกิจ สังคม ชุมชน และวัฒนธรรมทั้งในด้านประสิทธิภาพและประสิทธิผลของเทศบาล</t>
  </si>
  <si>
    <t xml:space="preserve">การดำเนินงานครอบคลุมทุกงานไม่น้อยกว่า ร้อยละ 95 </t>
  </si>
  <si>
    <t>มีการกำหนดแนวทางการดำเนินงานไม่น้อยกว่า ร้อยละ 95</t>
  </si>
  <si>
    <t>บุคลากรของหน่วยงานฯ ได้รับการพัฒนาครบทุกคน</t>
  </si>
  <si>
    <t>ผู้บริหารและพนักงานส่วนท้องถิ่น มีความพึงพอใจ ไม่น้อยกว่าร้อยละ 95</t>
  </si>
  <si>
    <t>การกำหนดแนวทางการดำเนินงานสำเร็จตามเป้าหมาย ไม่น้อยกว่า ร้อยละ 95</t>
  </si>
  <si>
    <t>พนักงานในองค์กรเกิดความพึงพพอใจไม่น้อยกว่าร้อยละ 99</t>
  </si>
  <si>
    <t>ผู้กระทำผิดวินัยเทียบกับบุคลากรทั้งหมดลดลงร้อยละ 99</t>
  </si>
  <si>
    <t>ผู้บริหารใช้เป็นแนวทางในการบริหารงาน ไม่น้อยกว่าร้อยละ 95</t>
  </si>
  <si>
    <t>ใช้เป็นข้อมูลในการบริหารงานบุคคลได้ไม่น้อยกว่า ร้อยละ 95</t>
  </si>
  <si>
    <t xml:space="preserve"> 3. ควบคุมกำกับดูแลพนักงานในองค์กร และส่งเสริมให้บุคลากรในองค์กรมีระเบียบวินัย             </t>
  </si>
  <si>
    <t>4. ให้คำปรึกษา แนะนำด้านการปฏิบัติงานแก่เจ้าหน้าที่ระดับรองลงมา ตอบปัญหาและชี้แจงเรื่องต่างๆที่เกี่ยวกับงานในหน้าที่ ในประเด็นที่มีความซับซ้อน และละเอียดอ่อนเพื่อสนับสนุนการปฏิบัติงานของเจ้าหน้าที่ระดับรองลงมา</t>
  </si>
  <si>
    <t xml:space="preserve">เจ้าหน้าที่ที่ได้รับคำแนะนำด้านการปฏิบัติงาน ไม่น้อยกว่าร้อยละ 95 </t>
  </si>
  <si>
    <t xml:space="preserve">เจ้าหน้าที่สามารถนำไปใช้งานอย่างมีคุณภาพ ไม่น้อยกว่าร้อยละ 95 </t>
  </si>
  <si>
    <t>เกิดขวัญและกำลังใจ ในการปฏิบัติงาน ไม่น้อยกว่า ร้อยละ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</si>
</sst>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"/>
    <numFmt numFmtId="188" formatCode="#,##0.00_ ;\-#,##0.00\ "/>
  </numFmts>
  <fonts count="10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9"/>
      <color rgb="FF000000"/>
      <name val="Arial"/>
      <family val="2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sz val="9"/>
      <color theme="1"/>
      <name val="Arial"/>
      <family val="2"/>
    </font>
    <font>
      <sz val="20"/>
      <color theme="1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2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8"/>
      <color rgb="FF000000"/>
      <name val="TH SarabunPSK"/>
      <family val="2"/>
    </font>
    <font>
      <b/>
      <sz val="14"/>
      <color theme="1"/>
      <name val="TH SarabunPSK"/>
      <family val="2"/>
    </font>
    <font>
      <sz val="26"/>
      <color theme="1"/>
      <name val="Segoe UI Black"/>
      <family val="2"/>
    </font>
    <font>
      <sz val="15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0"/>
      <name val="Tahoma"/>
      <family val="2"/>
      <scheme val="minor"/>
    </font>
    <font>
      <sz val="22"/>
      <color theme="1"/>
      <name val="Wingdings"/>
      <charset val="2"/>
    </font>
    <font>
      <b/>
      <u/>
      <sz val="16"/>
      <color theme="1"/>
      <name val="TH SarabunPSK"/>
      <family val="2"/>
    </font>
    <font>
      <sz val="14"/>
      <color theme="1"/>
      <name val="Arial"/>
      <family val="2"/>
    </font>
    <font>
      <sz val="11"/>
      <name val="Tahoma"/>
      <family val="2"/>
      <scheme val="minor"/>
    </font>
    <font>
      <sz val="12"/>
      <name val="Arial"/>
      <family val="2"/>
    </font>
    <font>
      <sz val="16"/>
      <name val="TH SarabunPSK"/>
      <family val="2"/>
    </font>
    <font>
      <sz val="8"/>
      <name val="TH SarabunPSK"/>
      <family val="2"/>
    </font>
    <font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Wingdings 2"/>
      <family val="1"/>
      <charset val="2"/>
    </font>
    <font>
      <b/>
      <sz val="12"/>
      <name val="Arial"/>
      <family val="2"/>
    </font>
    <font>
      <sz val="10"/>
      <name val="TH SarabunPSK"/>
      <family val="2"/>
    </font>
    <font>
      <b/>
      <sz val="10"/>
      <name val="Arial"/>
      <family val="2"/>
    </font>
    <font>
      <sz val="11"/>
      <name val="TH SarabunPSK"/>
      <family val="2"/>
    </font>
    <font>
      <b/>
      <sz val="11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color theme="1"/>
      <name val="Arial"/>
      <family val="2"/>
    </font>
    <font>
      <sz val="9"/>
      <name val="TH SarabunPSK"/>
      <family val="2"/>
    </font>
    <font>
      <sz val="9"/>
      <color theme="1"/>
      <name val="Tahoma"/>
      <family val="2"/>
      <scheme val="minor"/>
    </font>
    <font>
      <sz val="9"/>
      <color rgb="FF000000"/>
      <name val="Tahoma"/>
      <family val="2"/>
      <scheme val="minor"/>
    </font>
    <font>
      <sz val="11"/>
      <color theme="0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8"/>
      <color theme="1"/>
      <name val="Arial"/>
      <family val="2"/>
    </font>
    <font>
      <sz val="36"/>
      <color theme="1"/>
      <name val="Wingdings"/>
      <charset val="2"/>
    </font>
    <font>
      <u/>
      <sz val="14"/>
      <color theme="0"/>
      <name val="Tahoma"/>
      <family val="2"/>
      <scheme val="minor"/>
    </font>
    <font>
      <sz val="12"/>
      <color theme="1"/>
      <name val="Arial"/>
      <family val="2"/>
    </font>
    <font>
      <sz val="10"/>
      <color theme="1"/>
      <name val="Tahoma"/>
      <family val="2"/>
      <scheme val="major"/>
    </font>
    <font>
      <sz val="8"/>
      <color theme="1"/>
      <name val="Tahoma"/>
      <family val="2"/>
    </font>
    <font>
      <b/>
      <sz val="10"/>
      <name val="Wingdings"/>
      <charset val="2"/>
    </font>
    <font>
      <b/>
      <sz val="16"/>
      <name val="TH SarabunPSK"/>
      <family val="2"/>
    </font>
    <font>
      <sz val="20"/>
      <name val="Wingdings 2"/>
      <family val="1"/>
      <charset val="2"/>
    </font>
    <font>
      <sz val="8"/>
      <color theme="0"/>
      <name val="Wingdings 2"/>
      <family val="1"/>
      <charset val="2"/>
    </font>
    <font>
      <sz val="12"/>
      <color theme="0"/>
      <name val="TH SarabunPSK"/>
      <family val="2"/>
    </font>
    <font>
      <sz val="11"/>
      <color theme="0"/>
      <name val="TH SarabunPSK"/>
      <family val="2"/>
    </font>
    <font>
      <sz val="16"/>
      <color theme="0"/>
      <name val="TH SarabunPSK"/>
      <family val="2"/>
    </font>
    <font>
      <b/>
      <sz val="28"/>
      <color theme="1"/>
      <name val="TH SarabunPSK"/>
      <family val="2"/>
    </font>
    <font>
      <sz val="8"/>
      <color theme="0"/>
      <name val="Arial"/>
      <family val="2"/>
    </font>
    <font>
      <sz val="28"/>
      <name val="Wingdings"/>
      <charset val="2"/>
    </font>
    <font>
      <sz val="11"/>
      <color rgb="FF000000"/>
      <name val="Arial"/>
      <family val="2"/>
    </font>
    <font>
      <sz val="14"/>
      <color theme="1"/>
      <name val="Tahoma"/>
      <family val="2"/>
      <scheme val="minor"/>
    </font>
    <font>
      <b/>
      <sz val="10"/>
      <name val="TH SarabunPSK"/>
      <family val="2"/>
    </font>
    <font>
      <sz val="22"/>
      <color rgb="FFFFFF00"/>
      <name val="Wingdings"/>
      <charset val="2"/>
    </font>
    <font>
      <sz val="11"/>
      <color theme="0" tint="-0.249977111117893"/>
      <name val="Arial"/>
      <family val="2"/>
    </font>
    <font>
      <sz val="18"/>
      <color rgb="FF000000"/>
      <name val="TH SarabunPSK"/>
      <family val="2"/>
    </font>
    <font>
      <sz val="18"/>
      <color theme="1"/>
      <name val="Tahoma"/>
      <family val="2"/>
      <scheme val="minor"/>
    </font>
    <font>
      <b/>
      <sz val="22"/>
      <name val="Angsana New"/>
      <family val="1"/>
    </font>
    <font>
      <u/>
      <sz val="14"/>
      <name val="Tahoma"/>
      <family val="2"/>
      <scheme val="minor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1"/>
      <name val="Wingdings 2"/>
      <family val="1"/>
      <charset val="2"/>
    </font>
    <font>
      <sz val="11"/>
      <name val="Calibri"/>
      <family val="2"/>
    </font>
    <font>
      <sz val="11"/>
      <name val="Wingdings"/>
      <charset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8.5"/>
      <color theme="1"/>
      <name val="TH SarabunPSK"/>
      <family val="2"/>
    </font>
    <font>
      <sz val="9.5"/>
      <color theme="1"/>
      <name val="TH SarabunPSK"/>
      <family val="2"/>
    </font>
    <font>
      <sz val="14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sz val="10"/>
      <name val="TH SarabunIT๙"/>
      <family val="2"/>
    </font>
    <font>
      <sz val="8"/>
      <name val="TH SarabunIT๙"/>
      <family val="2"/>
    </font>
    <font>
      <b/>
      <sz val="11"/>
      <name val="TH SarabunIT๙"/>
      <family val="2"/>
    </font>
    <font>
      <sz val="8.5"/>
      <name val="TH SarabunIT๙"/>
      <family val="2"/>
    </font>
    <font>
      <sz val="8"/>
      <color theme="1"/>
      <name val="TH SarabunPSK"/>
      <family val="2"/>
    </font>
    <font>
      <sz val="7"/>
      <color theme="1"/>
      <name val="TH SarabunPSK"/>
      <family val="2"/>
    </font>
    <font>
      <sz val="10"/>
      <color rgb="FF000000"/>
      <name val="TH SarabunIT๙"/>
      <family val="2"/>
    </font>
    <font>
      <sz val="8"/>
      <color rgb="FF000000"/>
      <name val="TH SarabunIT๙"/>
      <family val="2"/>
    </font>
    <font>
      <sz val="9"/>
      <color rgb="FF000000"/>
      <name val="TH SarabunIT๙"/>
      <family val="2"/>
    </font>
    <font>
      <sz val="7.5"/>
      <color theme="1"/>
      <name val="TH SarabunPSK"/>
      <family val="2"/>
    </font>
    <font>
      <sz val="12"/>
      <name val="TH SarabunPSK"/>
      <family val="2"/>
    </font>
    <font>
      <sz val="10"/>
      <color rgb="FF000000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5"/>
      </patternFill>
    </fill>
    <fill>
      <gradientFill degree="90">
        <stop position="0">
          <color theme="5" tint="0.40000610370189521"/>
        </stop>
        <stop position="0.5">
          <color theme="0" tint="-5.0965910824915313E-2"/>
        </stop>
        <stop position="1">
          <color theme="5" tint="0.40000610370189521"/>
        </stop>
      </gradient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gradientFill degree="90">
        <stop position="0">
          <color theme="1" tint="0.1490218817712943"/>
        </stop>
        <stop position="0.5">
          <color theme="9" tint="0.40000610370189521"/>
        </stop>
        <stop position="1">
          <color theme="1" tint="0.1490218817712943"/>
        </stop>
      </gradientFill>
    </fill>
    <fill>
      <patternFill patternType="solid">
        <fgColor theme="9" tint="-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BBD9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51" fillId="25" borderId="0" applyNumberFormat="0" applyBorder="0" applyAlignment="0" applyProtection="0"/>
  </cellStyleXfs>
  <cellXfs count="1327">
    <xf numFmtId="0" fontId="0" fillId="0" borderId="0" xfId="0"/>
    <xf numFmtId="0" fontId="24" fillId="23" borderId="2" xfId="0" applyFont="1" applyFill="1" applyBorder="1" applyAlignment="1">
      <alignment vertical="center"/>
    </xf>
    <xf numFmtId="0" fontId="24" fillId="23" borderId="3" xfId="0" applyFont="1" applyFill="1" applyBorder="1" applyAlignment="1">
      <alignment vertical="center"/>
    </xf>
    <xf numFmtId="0" fontId="0" fillId="0" borderId="0" xfId="0" applyAlignment="1" applyProtection="1">
      <alignment horizont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left" vertical="top"/>
      <protection locked="0"/>
    </xf>
    <xf numFmtId="0" fontId="13" fillId="8" borderId="0" xfId="0" applyFont="1" applyFill="1" applyBorder="1" applyAlignment="1" applyProtection="1">
      <alignment horizontal="left" vertical="top"/>
      <protection locked="0"/>
    </xf>
    <xf numFmtId="0" fontId="1" fillId="8" borderId="0" xfId="0" applyFont="1" applyFill="1" applyBorder="1" applyAlignment="1" applyProtection="1">
      <alignment horizontal="right" vertical="top"/>
      <protection locked="0"/>
    </xf>
    <xf numFmtId="0" fontId="25" fillId="8" borderId="0" xfId="0" applyFont="1" applyFill="1" applyBorder="1" applyAlignment="1" applyProtection="1">
      <alignment horizontal="center" vertical="top" shrinkToFit="1"/>
      <protection hidden="1"/>
    </xf>
    <xf numFmtId="0" fontId="1" fillId="8" borderId="0" xfId="0" applyFont="1" applyFill="1" applyBorder="1" applyAlignment="1" applyProtection="1">
      <alignment horizontal="left" vertical="top" shrinkToFit="1"/>
      <protection hidden="1"/>
    </xf>
    <xf numFmtId="0" fontId="1" fillId="8" borderId="18" xfId="0" applyFont="1" applyFill="1" applyBorder="1" applyAlignment="1" applyProtection="1">
      <alignment horizontal="center" vertical="center"/>
      <protection hidden="1"/>
    </xf>
    <xf numFmtId="0" fontId="16" fillId="8" borderId="0" xfId="0" applyFont="1" applyFill="1" applyBorder="1" applyAlignment="1" applyProtection="1">
      <alignment horizontal="left" vertical="top"/>
      <protection hidden="1"/>
    </xf>
    <xf numFmtId="0" fontId="1" fillId="8" borderId="0" xfId="0" applyFont="1" applyFill="1" applyBorder="1" applyAlignment="1" applyProtection="1">
      <alignment horizontal="right" vertical="top"/>
      <protection hidden="1"/>
    </xf>
    <xf numFmtId="0" fontId="1" fillId="8" borderId="0" xfId="0" applyFont="1" applyFill="1" applyBorder="1" applyAlignment="1" applyProtection="1">
      <alignment horizontal="left" vertical="top" wrapText="1"/>
      <protection hidden="1"/>
    </xf>
    <xf numFmtId="0" fontId="9" fillId="8" borderId="0" xfId="0" applyFont="1" applyFill="1" applyProtection="1">
      <protection locked="0"/>
    </xf>
    <xf numFmtId="0" fontId="16" fillId="8" borderId="0" xfId="0" applyFont="1" applyFill="1" applyAlignment="1" applyProtection="1">
      <alignment vertical="center"/>
      <protection locked="0"/>
    </xf>
    <xf numFmtId="0" fontId="16" fillId="8" borderId="0" xfId="0" applyFont="1" applyFill="1" applyAlignment="1" applyProtection="1">
      <alignment vertical="top"/>
      <protection locked="0"/>
    </xf>
    <xf numFmtId="0" fontId="16" fillId="8" borderId="0" xfId="0" applyFont="1" applyFill="1" applyAlignment="1" applyProtection="1">
      <protection locked="0"/>
    </xf>
    <xf numFmtId="0" fontId="5" fillId="8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9" fillId="8" borderId="0" xfId="0" applyFont="1" applyFill="1" applyAlignment="1" applyProtection="1">
      <alignment horizontal="center" vertical="center"/>
      <protection locked="0"/>
    </xf>
    <xf numFmtId="0" fontId="23" fillId="8" borderId="0" xfId="0" applyFont="1" applyFill="1" applyProtection="1"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 shrinkToFit="1"/>
      <protection locked="0"/>
    </xf>
    <xf numFmtId="0" fontId="52" fillId="0" borderId="1" xfId="0" applyFont="1" applyBorder="1" applyAlignment="1" applyProtection="1">
      <alignment horizontal="center" vertical="center"/>
    </xf>
    <xf numFmtId="49" fontId="52" fillId="3" borderId="1" xfId="0" applyNumberFormat="1" applyFont="1" applyFill="1" applyBorder="1" applyAlignment="1" applyProtection="1">
      <alignment horizontal="center" vertical="center" shrinkToFit="1"/>
    </xf>
    <xf numFmtId="0" fontId="52" fillId="3" borderId="1" xfId="0" applyNumberFormat="1" applyFont="1" applyFill="1" applyBorder="1" applyAlignment="1" applyProtection="1">
      <alignment horizontal="center" vertical="center"/>
    </xf>
    <xf numFmtId="0" fontId="52" fillId="3" borderId="1" xfId="0" applyFont="1" applyFill="1" applyBorder="1" applyAlignment="1" applyProtection="1">
      <alignment horizontal="left" vertical="center" shrinkToFit="1"/>
    </xf>
    <xf numFmtId="0" fontId="52" fillId="3" borderId="1" xfId="0" applyFont="1" applyFill="1" applyBorder="1" applyAlignment="1" applyProtection="1">
      <alignment horizontal="center" vertical="center" shrinkToFit="1"/>
    </xf>
    <xf numFmtId="49" fontId="52" fillId="15" borderId="1" xfId="0" applyNumberFormat="1" applyFont="1" applyFill="1" applyBorder="1" applyAlignment="1" applyProtection="1">
      <alignment horizontal="center" vertical="center" shrinkToFit="1"/>
    </xf>
    <xf numFmtId="0" fontId="52" fillId="15" borderId="1" xfId="0" applyNumberFormat="1" applyFont="1" applyFill="1" applyBorder="1" applyAlignment="1" applyProtection="1">
      <alignment horizontal="center" vertical="center"/>
    </xf>
    <xf numFmtId="0" fontId="52" fillId="15" borderId="1" xfId="0" applyFont="1" applyFill="1" applyBorder="1" applyAlignment="1" applyProtection="1">
      <alignment horizontal="left" vertical="center" shrinkToFit="1"/>
    </xf>
    <xf numFmtId="0" fontId="52" fillId="15" borderId="1" xfId="0" applyFont="1" applyFill="1" applyBorder="1" applyAlignment="1" applyProtection="1">
      <alignment horizontal="center" vertical="center" shrinkToFit="1"/>
    </xf>
    <xf numFmtId="49" fontId="52" fillId="16" borderId="1" xfId="0" applyNumberFormat="1" applyFont="1" applyFill="1" applyBorder="1" applyAlignment="1" applyProtection="1">
      <alignment horizontal="center" vertical="center" shrinkToFit="1"/>
    </xf>
    <xf numFmtId="0" fontId="52" fillId="5" borderId="1" xfId="0" applyNumberFormat="1" applyFont="1" applyFill="1" applyBorder="1" applyAlignment="1" applyProtection="1">
      <alignment horizontal="center" vertical="center"/>
    </xf>
    <xf numFmtId="0" fontId="52" fillId="5" borderId="1" xfId="0" applyNumberFormat="1" applyFont="1" applyFill="1" applyBorder="1" applyAlignment="1" applyProtection="1">
      <alignment horizontal="left" vertical="center" shrinkToFit="1"/>
    </xf>
    <xf numFmtId="0" fontId="52" fillId="5" borderId="1" xfId="0" applyNumberFormat="1" applyFont="1" applyFill="1" applyBorder="1" applyAlignment="1" applyProtection="1">
      <alignment horizontal="center" vertical="center" shrinkToFit="1"/>
    </xf>
    <xf numFmtId="0" fontId="52" fillId="28" borderId="1" xfId="0" applyNumberFormat="1" applyFont="1" applyFill="1" applyBorder="1" applyAlignment="1" applyProtection="1">
      <alignment horizontal="center" vertical="center"/>
    </xf>
    <xf numFmtId="0" fontId="52" fillId="28" borderId="1" xfId="0" applyNumberFormat="1" applyFont="1" applyFill="1" applyBorder="1" applyAlignment="1" applyProtection="1">
      <alignment horizontal="left" vertical="center"/>
    </xf>
    <xf numFmtId="0" fontId="52" fillId="16" borderId="1" xfId="0" applyNumberFormat="1" applyFont="1" applyFill="1" applyBorder="1" applyAlignment="1" applyProtection="1">
      <alignment horizontal="center" vertical="center"/>
    </xf>
    <xf numFmtId="0" fontId="52" fillId="16" borderId="1" xfId="0" applyNumberFormat="1" applyFont="1" applyFill="1" applyBorder="1" applyAlignment="1" applyProtection="1">
      <alignment horizontal="left" vertical="center"/>
    </xf>
    <xf numFmtId="0" fontId="52" fillId="3" borderId="1" xfId="0" applyNumberFormat="1" applyFont="1" applyFill="1" applyBorder="1" applyAlignment="1" applyProtection="1">
      <alignment horizontal="left" vertical="center"/>
    </xf>
    <xf numFmtId="0" fontId="52" fillId="29" borderId="1" xfId="0" applyNumberFormat="1" applyFont="1" applyFill="1" applyBorder="1" applyAlignment="1" applyProtection="1">
      <alignment horizontal="center" vertical="center"/>
    </xf>
    <xf numFmtId="0" fontId="52" fillId="29" borderId="1" xfId="0" applyNumberFormat="1" applyFont="1" applyFill="1" applyBorder="1" applyAlignment="1" applyProtection="1">
      <alignment horizontal="left" vertical="center"/>
    </xf>
    <xf numFmtId="0" fontId="52" fillId="20" borderId="1" xfId="0" applyNumberFormat="1" applyFont="1" applyFill="1" applyBorder="1" applyAlignment="1" applyProtection="1">
      <alignment horizontal="center" vertical="center"/>
    </xf>
    <xf numFmtId="0" fontId="52" fillId="20" borderId="1" xfId="0" applyNumberFormat="1" applyFont="1" applyFill="1" applyBorder="1" applyAlignment="1" applyProtection="1">
      <alignment horizontal="left" vertical="center"/>
    </xf>
    <xf numFmtId="0" fontId="52" fillId="23" borderId="1" xfId="0" applyNumberFormat="1" applyFont="1" applyFill="1" applyBorder="1" applyAlignment="1" applyProtection="1">
      <alignment horizontal="center" vertical="center"/>
    </xf>
    <xf numFmtId="0" fontId="52" fillId="23" borderId="1" xfId="0" applyNumberFormat="1" applyFont="1" applyFill="1" applyBorder="1" applyAlignment="1" applyProtection="1">
      <alignment horizontal="left" vertical="center"/>
    </xf>
    <xf numFmtId="0" fontId="52" fillId="12" borderId="1" xfId="0" applyNumberFormat="1" applyFont="1" applyFill="1" applyBorder="1" applyAlignment="1" applyProtection="1">
      <alignment horizontal="center" vertical="center"/>
    </xf>
    <xf numFmtId="0" fontId="52" fillId="12" borderId="1" xfId="0" applyNumberFormat="1" applyFont="1" applyFill="1" applyBorder="1" applyAlignment="1" applyProtection="1">
      <alignment horizontal="left" vertical="center"/>
    </xf>
    <xf numFmtId="49" fontId="52" fillId="2" borderId="1" xfId="0" applyNumberFormat="1" applyFont="1" applyFill="1" applyBorder="1" applyAlignment="1" applyProtection="1">
      <alignment horizontal="center" vertical="center" shrinkToFit="1"/>
    </xf>
    <xf numFmtId="0" fontId="52" fillId="28" borderId="1" xfId="0" applyNumberFormat="1" applyFont="1" applyFill="1" applyBorder="1" applyAlignment="1" applyProtection="1">
      <alignment horizontal="left" vertical="center" shrinkToFit="1"/>
    </xf>
    <xf numFmtId="0" fontId="52" fillId="28" borderId="1" xfId="0" applyNumberFormat="1" applyFont="1" applyFill="1" applyBorder="1" applyAlignment="1" applyProtection="1">
      <alignment horizontal="center" vertical="center" shrinkToFit="1"/>
    </xf>
    <xf numFmtId="0" fontId="52" fillId="0" borderId="0" xfId="0" applyFont="1" applyAlignment="1" applyProtection="1">
      <alignment horizontal="center" vertical="center" shrinkToFit="1"/>
      <protection locked="0"/>
    </xf>
    <xf numFmtId="0" fontId="52" fillId="16" borderId="1" xfId="0" applyNumberFormat="1" applyFont="1" applyFill="1" applyBorder="1" applyAlignment="1" applyProtection="1">
      <alignment horizontal="left" vertical="center" shrinkToFit="1"/>
    </xf>
    <xf numFmtId="0" fontId="52" fillId="16" borderId="1" xfId="0" applyNumberFormat="1" applyFont="1" applyFill="1" applyBorder="1" applyAlignment="1" applyProtection="1">
      <alignment horizontal="center" vertical="center" shrinkToFit="1"/>
    </xf>
    <xf numFmtId="0" fontId="52" fillId="3" borderId="1" xfId="0" applyNumberFormat="1" applyFont="1" applyFill="1" applyBorder="1" applyAlignment="1" applyProtection="1">
      <alignment horizontal="left" vertical="center" shrinkToFit="1"/>
    </xf>
    <xf numFmtId="0" fontId="52" fillId="3" borderId="1" xfId="0" applyNumberFormat="1" applyFont="1" applyFill="1" applyBorder="1" applyAlignment="1" applyProtection="1">
      <alignment horizontal="center" vertical="center" shrinkToFit="1"/>
    </xf>
    <xf numFmtId="0" fontId="52" fillId="29" borderId="1" xfId="0" applyNumberFormat="1" applyFont="1" applyFill="1" applyBorder="1" applyAlignment="1" applyProtection="1">
      <alignment horizontal="left" vertical="center" shrinkToFit="1"/>
    </xf>
    <xf numFmtId="0" fontId="52" fillId="29" borderId="1" xfId="0" applyNumberFormat="1" applyFont="1" applyFill="1" applyBorder="1" applyAlignment="1" applyProtection="1">
      <alignment horizontal="center" vertical="center" shrinkToFit="1"/>
    </xf>
    <xf numFmtId="0" fontId="52" fillId="20" borderId="1" xfId="0" applyNumberFormat="1" applyFont="1" applyFill="1" applyBorder="1" applyAlignment="1" applyProtection="1">
      <alignment horizontal="left" vertical="center" shrinkToFit="1"/>
    </xf>
    <xf numFmtId="0" fontId="52" fillId="20" borderId="1" xfId="0" applyNumberFormat="1" applyFont="1" applyFill="1" applyBorder="1" applyAlignment="1" applyProtection="1">
      <alignment horizontal="center" vertical="center" shrinkToFit="1"/>
    </xf>
    <xf numFmtId="0" fontId="52" fillId="23" borderId="1" xfId="0" applyNumberFormat="1" applyFont="1" applyFill="1" applyBorder="1" applyAlignment="1" applyProtection="1">
      <alignment horizontal="left" vertical="center" shrinkToFit="1"/>
    </xf>
    <xf numFmtId="0" fontId="52" fillId="23" borderId="1" xfId="0" applyNumberFormat="1" applyFont="1" applyFill="1" applyBorder="1" applyAlignment="1" applyProtection="1">
      <alignment horizontal="center" vertical="center" shrinkToFit="1"/>
    </xf>
    <xf numFmtId="0" fontId="52" fillId="12" borderId="1" xfId="0" applyNumberFormat="1" applyFont="1" applyFill="1" applyBorder="1" applyAlignment="1" applyProtection="1">
      <alignment horizontal="left" vertical="center" shrinkToFit="1"/>
    </xf>
    <xf numFmtId="0" fontId="52" fillId="12" borderId="1" xfId="0" applyNumberFormat="1" applyFont="1" applyFill="1" applyBorder="1" applyAlignment="1" applyProtection="1">
      <alignment horizontal="center" vertical="center" shrinkToFit="1"/>
    </xf>
    <xf numFmtId="0" fontId="52" fillId="8" borderId="0" xfId="0" applyFont="1" applyFill="1" applyBorder="1" applyAlignment="1" applyProtection="1">
      <alignment horizontal="center" vertical="center"/>
      <protection locked="0"/>
    </xf>
    <xf numFmtId="49" fontId="52" fillId="8" borderId="0" xfId="0" applyNumberFormat="1" applyFont="1" applyFill="1" applyBorder="1" applyAlignment="1" applyProtection="1">
      <alignment horizontal="center" vertical="center" shrinkToFit="1"/>
      <protection locked="0"/>
    </xf>
    <xf numFmtId="0" fontId="52" fillId="8" borderId="0" xfId="0" applyFont="1" applyFill="1" applyBorder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24" fillId="21" borderId="0" xfId="0" applyFont="1" applyFill="1" applyAlignment="1">
      <alignment vertical="center"/>
    </xf>
    <xf numFmtId="0" fontId="55" fillId="21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3" xfId="0" applyFont="1" applyFill="1" applyBorder="1" applyAlignment="1">
      <alignment vertical="center"/>
    </xf>
    <xf numFmtId="0" fontId="28" fillId="18" borderId="2" xfId="0" applyFont="1" applyFill="1" applyBorder="1" applyAlignment="1">
      <alignment vertical="center"/>
    </xf>
    <xf numFmtId="0" fontId="28" fillId="18" borderId="10" xfId="0" applyFont="1" applyFill="1" applyBorder="1" applyAlignment="1">
      <alignment vertical="center"/>
    </xf>
    <xf numFmtId="0" fontId="28" fillId="18" borderId="3" xfId="0" applyFont="1" applyFill="1" applyBorder="1" applyAlignment="1">
      <alignment vertical="center"/>
    </xf>
    <xf numFmtId="0" fontId="24" fillId="21" borderId="18" xfId="0" applyFont="1" applyFill="1" applyBorder="1" applyAlignment="1">
      <alignment vertical="center"/>
    </xf>
    <xf numFmtId="0" fontId="17" fillId="8" borderId="0" xfId="0" applyFont="1" applyFill="1" applyAlignment="1" applyProtection="1">
      <alignment vertical="center"/>
      <protection locked="0"/>
    </xf>
    <xf numFmtId="0" fontId="18" fillId="8" borderId="5" xfId="0" applyFont="1" applyFill="1" applyBorder="1" applyAlignment="1" applyProtection="1">
      <alignment horizontal="center" vertical="center" wrapText="1"/>
      <protection locked="0"/>
    </xf>
    <xf numFmtId="0" fontId="18" fillId="8" borderId="7" xfId="0" applyFont="1" applyFill="1" applyBorder="1" applyAlignment="1" applyProtection="1">
      <alignment horizontal="center" vertical="center" wrapText="1"/>
      <protection locked="0"/>
    </xf>
    <xf numFmtId="0" fontId="19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Protection="1"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20" fillId="8" borderId="1" xfId="0" applyFont="1" applyFill="1" applyBorder="1" applyAlignment="1" applyProtection="1">
      <alignment horizontal="center"/>
      <protection locked="0"/>
    </xf>
    <xf numFmtId="0" fontId="5" fillId="8" borderId="19" xfId="0" applyFont="1" applyFill="1" applyBorder="1" applyProtection="1">
      <protection locked="0"/>
    </xf>
    <xf numFmtId="0" fontId="5" fillId="8" borderId="20" xfId="0" applyFont="1" applyFill="1" applyBorder="1" applyProtection="1">
      <protection locked="0"/>
    </xf>
    <xf numFmtId="0" fontId="17" fillId="8" borderId="0" xfId="0" applyFont="1" applyFill="1" applyBorder="1" applyAlignment="1" applyProtection="1">
      <alignment vertical="center" wrapText="1"/>
      <protection locked="0"/>
    </xf>
    <xf numFmtId="0" fontId="1" fillId="8" borderId="5" xfId="0" applyFont="1" applyFill="1" applyBorder="1" applyAlignment="1" applyProtection="1">
      <alignment horizontal="center" vertical="center"/>
      <protection locked="0"/>
    </xf>
    <xf numFmtId="0" fontId="22" fillId="8" borderId="5" xfId="0" applyFont="1" applyFill="1" applyBorder="1" applyAlignment="1" applyProtection="1">
      <alignment horizontal="center" vertical="center" shrinkToFit="1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22" fillId="8" borderId="6" xfId="0" applyFont="1" applyFill="1" applyBorder="1" applyAlignment="1" applyProtection="1">
      <alignment horizontal="center" vertical="center" shrinkToFit="1"/>
      <protection locked="0"/>
    </xf>
    <xf numFmtId="0" fontId="1" fillId="8" borderId="7" xfId="0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 applyProtection="1">
      <alignment horizontal="center" vertical="center" shrinkToFi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39" fillId="12" borderId="1" xfId="0" applyFont="1" applyFill="1" applyBorder="1" applyAlignment="1" applyProtection="1">
      <alignment horizontal="center" vertical="center" shrinkToFit="1"/>
      <protection hidden="1"/>
    </xf>
    <xf numFmtId="0" fontId="39" fillId="13" borderId="1" xfId="0" applyFont="1" applyFill="1" applyBorder="1" applyAlignment="1" applyProtection="1">
      <alignment horizontal="center" vertical="center" shrinkToFit="1"/>
      <protection hidden="1"/>
    </xf>
    <xf numFmtId="0" fontId="39" fillId="14" borderId="1" xfId="0" applyFont="1" applyFill="1" applyBorder="1" applyAlignment="1" applyProtection="1">
      <alignment horizontal="center" vertical="center" shrinkToFit="1"/>
      <protection hidden="1"/>
    </xf>
    <xf numFmtId="187" fontId="29" fillId="11" borderId="7" xfId="0" applyNumberFormat="1" applyFont="1" applyFill="1" applyBorder="1" applyAlignment="1" applyProtection="1">
      <alignment horizontal="center" vertical="top" shrinkToFit="1"/>
      <protection hidden="1"/>
    </xf>
    <xf numFmtId="4" fontId="29" fillId="11" borderId="7" xfId="0" applyNumberFormat="1" applyFont="1" applyFill="1" applyBorder="1" applyAlignment="1" applyProtection="1">
      <alignment horizontal="center" vertical="top" shrinkToFit="1"/>
      <protection hidden="1"/>
    </xf>
    <xf numFmtId="4" fontId="29" fillId="12" borderId="1" xfId="0" applyNumberFormat="1" applyFont="1" applyFill="1" applyBorder="1" applyAlignment="1" applyProtection="1">
      <alignment horizontal="center" vertical="top" shrinkToFit="1"/>
      <protection hidden="1"/>
    </xf>
    <xf numFmtId="4" fontId="29" fillId="13" borderId="1" xfId="0" applyNumberFormat="1" applyFont="1" applyFill="1" applyBorder="1" applyAlignment="1" applyProtection="1">
      <alignment horizontal="center" vertical="top" shrinkToFit="1"/>
      <protection hidden="1"/>
    </xf>
    <xf numFmtId="4" fontId="29" fillId="14" borderId="1" xfId="0" applyNumberFormat="1" applyFont="1" applyFill="1" applyBorder="1" applyAlignment="1" applyProtection="1">
      <alignment horizontal="center" vertical="top" shrinkToFit="1"/>
      <protection hidden="1"/>
    </xf>
    <xf numFmtId="4" fontId="44" fillId="0" borderId="3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6" fillId="17" borderId="5" xfId="0" applyFont="1" applyFill="1" applyBorder="1" applyAlignment="1" applyProtection="1">
      <alignment horizontal="center" wrapText="1" shrinkToFit="1"/>
      <protection locked="0"/>
    </xf>
    <xf numFmtId="0" fontId="37" fillId="8" borderId="0" xfId="0" applyFont="1" applyFill="1" applyAlignment="1" applyProtection="1">
      <alignment horizontal="center" vertical="center"/>
      <protection locked="0"/>
    </xf>
    <xf numFmtId="0" fontId="29" fillId="12" borderId="5" xfId="0" applyFont="1" applyFill="1" applyBorder="1" applyAlignment="1" applyProtection="1">
      <alignment horizontal="center" vertical="center" shrinkToFit="1"/>
      <protection locked="0"/>
    </xf>
    <xf numFmtId="0" fontId="29" fillId="13" borderId="5" xfId="0" applyFont="1" applyFill="1" applyBorder="1" applyAlignment="1" applyProtection="1">
      <alignment horizontal="center" vertical="center" shrinkToFit="1"/>
      <protection locked="0"/>
    </xf>
    <xf numFmtId="0" fontId="29" fillId="14" borderId="5" xfId="0" applyFont="1" applyFill="1" applyBorder="1" applyAlignment="1" applyProtection="1">
      <alignment horizontal="center" vertical="center" shrinkToFit="1"/>
      <protection locked="0"/>
    </xf>
    <xf numFmtId="0" fontId="36" fillId="17" borderId="6" xfId="0" applyFont="1" applyFill="1" applyBorder="1" applyAlignment="1" applyProtection="1">
      <alignment horizontal="center" vertical="top" wrapText="1" shrinkToFit="1"/>
      <protection locked="0"/>
    </xf>
    <xf numFmtId="49" fontId="37" fillId="12" borderId="6" xfId="0" applyNumberFormat="1" applyFont="1" applyFill="1" applyBorder="1" applyAlignment="1" applyProtection="1">
      <alignment horizontal="center" vertical="center" wrapText="1"/>
      <protection locked="0"/>
    </xf>
    <xf numFmtId="49" fontId="37" fillId="13" borderId="6" xfId="0" applyNumberFormat="1" applyFont="1" applyFill="1" applyBorder="1" applyAlignment="1" applyProtection="1">
      <alignment horizontal="center" vertical="center" wrapText="1"/>
      <protection locked="0"/>
    </xf>
    <xf numFmtId="49" fontId="37" fillId="14" borderId="6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6" xfId="0" applyNumberFormat="1" applyFont="1" applyFill="1" applyBorder="1" applyAlignment="1" applyProtection="1">
      <alignment horizontal="center" vertical="center" shrinkToFit="1"/>
      <protection locked="0"/>
    </xf>
    <xf numFmtId="49" fontId="37" fillId="8" borderId="0" xfId="0" applyNumberFormat="1" applyFont="1" applyFill="1" applyAlignment="1" applyProtection="1">
      <alignment horizontal="center" vertical="center"/>
      <protection locked="0"/>
    </xf>
    <xf numFmtId="49" fontId="37" fillId="12" borderId="7" xfId="0" applyNumberFormat="1" applyFont="1" applyFill="1" applyBorder="1" applyAlignment="1" applyProtection="1">
      <alignment horizontal="center" vertical="center" wrapText="1"/>
      <protection locked="0"/>
    </xf>
    <xf numFmtId="49" fontId="37" fillId="13" borderId="7" xfId="0" applyNumberFormat="1" applyFont="1" applyFill="1" applyBorder="1" applyAlignment="1" applyProtection="1">
      <alignment horizontal="center" vertical="center" wrapText="1"/>
      <protection locked="0"/>
    </xf>
    <xf numFmtId="49" fontId="37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12" borderId="1" xfId="0" applyFont="1" applyFill="1" applyBorder="1" applyAlignment="1" applyProtection="1">
      <alignment horizontal="center" vertical="center" shrinkToFit="1"/>
      <protection locked="0"/>
    </xf>
    <xf numFmtId="0" fontId="38" fillId="13" borderId="1" xfId="0" applyFont="1" applyFill="1" applyBorder="1" applyAlignment="1" applyProtection="1">
      <alignment horizontal="center" vertical="center" shrinkToFit="1"/>
      <protection locked="0"/>
    </xf>
    <xf numFmtId="0" fontId="38" fillId="14" borderId="1" xfId="0" applyFont="1" applyFill="1" applyBorder="1" applyAlignment="1" applyProtection="1">
      <alignment horizontal="center" vertical="center" shrinkToFit="1"/>
      <protection locked="0"/>
    </xf>
    <xf numFmtId="49" fontId="37" fillId="17" borderId="7" xfId="0" applyNumberFormat="1" applyFont="1" applyFill="1" applyBorder="1" applyAlignment="1" applyProtection="1">
      <alignment horizontal="center" vertical="center" shrinkToFit="1"/>
      <protection locked="0"/>
    </xf>
    <xf numFmtId="0" fontId="37" fillId="10" borderId="1" xfId="0" applyFont="1" applyFill="1" applyBorder="1" applyAlignment="1" applyProtection="1">
      <alignment horizontal="center" vertical="top" wrapText="1"/>
      <protection locked="0"/>
    </xf>
    <xf numFmtId="0" fontId="30" fillId="8" borderId="0" xfId="0" applyFont="1" applyFill="1" applyAlignment="1" applyProtection="1">
      <alignment horizontal="left" vertical="top"/>
      <protection locked="0"/>
    </xf>
    <xf numFmtId="0" fontId="37" fillId="8" borderId="0" xfId="0" applyFont="1" applyFill="1" applyAlignment="1" applyProtection="1">
      <alignment horizontal="center" vertical="top"/>
      <protection locked="0"/>
    </xf>
    <xf numFmtId="3" fontId="29" fillId="10" borderId="1" xfId="0" applyNumberFormat="1" applyFont="1" applyFill="1" applyBorder="1" applyAlignment="1" applyProtection="1">
      <alignment horizontal="center" vertical="top" wrapText="1"/>
      <protection locked="0"/>
    </xf>
    <xf numFmtId="3" fontId="29" fillId="10" borderId="7" xfId="0" applyNumberFormat="1" applyFont="1" applyFill="1" applyBorder="1" applyAlignment="1" applyProtection="1">
      <alignment horizontal="center" vertical="top" shrinkToFit="1"/>
      <protection locked="0"/>
    </xf>
    <xf numFmtId="0" fontId="30" fillId="8" borderId="0" xfId="0" applyFont="1" applyFill="1" applyAlignment="1" applyProtection="1">
      <alignment horizontal="center" vertical="top"/>
      <protection locked="0"/>
    </xf>
    <xf numFmtId="0" fontId="29" fillId="8" borderId="0" xfId="0" applyFont="1" applyFill="1" applyAlignment="1" applyProtection="1">
      <alignment horizontal="center" vertical="top" wrapText="1"/>
      <protection locked="0"/>
    </xf>
    <xf numFmtId="0" fontId="29" fillId="8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center" vertical="center" shrinkToFit="1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left" vertical="top"/>
      <protection locked="0"/>
    </xf>
    <xf numFmtId="0" fontId="33" fillId="17" borderId="9" xfId="0" applyNumberFormat="1" applyFont="1" applyFill="1" applyBorder="1" applyAlignment="1" applyProtection="1">
      <alignment horizontal="center" vertical="center"/>
      <protection locked="0"/>
    </xf>
    <xf numFmtId="0" fontId="33" fillId="17" borderId="0" xfId="0" applyNumberFormat="1" applyFont="1" applyFill="1" applyBorder="1" applyAlignment="1" applyProtection="1">
      <alignment horizontal="center" vertical="center"/>
      <protection locked="0"/>
    </xf>
    <xf numFmtId="0" fontId="33" fillId="17" borderId="11" xfId="0" applyNumberFormat="1" applyFont="1" applyFill="1" applyBorder="1" applyAlignment="1" applyProtection="1">
      <alignment horizontal="center" vertical="center"/>
      <protection locked="0"/>
    </xf>
    <xf numFmtId="0" fontId="10" fillId="12" borderId="1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10" fillId="20" borderId="1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top"/>
      <protection locked="0"/>
    </xf>
    <xf numFmtId="0" fontId="10" fillId="14" borderId="1" xfId="0" applyFont="1" applyFill="1" applyBorder="1" applyAlignment="1" applyProtection="1">
      <alignment horizontal="center" vertical="center" wrapText="1"/>
      <protection locked="0"/>
    </xf>
    <xf numFmtId="0" fontId="37" fillId="17" borderId="14" xfId="0" applyNumberFormat="1" applyFont="1" applyFill="1" applyBorder="1" applyAlignment="1" applyProtection="1">
      <protection locked="0"/>
    </xf>
    <xf numFmtId="0" fontId="37" fillId="17" borderId="4" xfId="0" applyNumberFormat="1" applyFont="1" applyFill="1" applyBorder="1" applyAlignment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43" fillId="8" borderId="0" xfId="0" applyFont="1" applyFill="1" applyAlignment="1" applyProtection="1">
      <alignment horizontal="center" vertical="center"/>
      <protection locked="0"/>
    </xf>
    <xf numFmtId="0" fontId="48" fillId="8" borderId="0" xfId="0" applyFont="1" applyFill="1" applyAlignment="1" applyProtection="1">
      <alignment horizontal="center" vertical="center"/>
      <protection locked="0"/>
    </xf>
    <xf numFmtId="0" fontId="36" fillId="8" borderId="0" xfId="0" applyFont="1" applyFill="1" applyAlignment="1" applyProtection="1">
      <alignment horizontal="left" vertical="top"/>
      <protection locked="0"/>
    </xf>
    <xf numFmtId="0" fontId="33" fillId="8" borderId="0" xfId="0" applyFont="1" applyFill="1" applyAlignment="1" applyProtection="1">
      <alignment horizontal="left" vertical="top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top"/>
      <protection locked="0"/>
    </xf>
    <xf numFmtId="49" fontId="36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33" fillId="4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top" shrinkToFit="1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49" fontId="29" fillId="4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 shrinkToFit="1"/>
      <protection locked="0"/>
    </xf>
    <xf numFmtId="49" fontId="46" fillId="0" borderId="0" xfId="0" applyNumberFormat="1" applyFont="1" applyAlignment="1" applyProtection="1">
      <alignment vertical="center"/>
      <protection locked="0"/>
    </xf>
    <xf numFmtId="49" fontId="45" fillId="0" borderId="0" xfId="0" applyNumberFormat="1" applyFont="1" applyAlignment="1" applyProtection="1">
      <protection locked="0"/>
    </xf>
    <xf numFmtId="49" fontId="45" fillId="0" borderId="0" xfId="0" applyNumberFormat="1" applyFont="1" applyAlignment="1" applyProtection="1">
      <alignment horizontal="left" vertical="top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 shrinkToFit="1"/>
      <protection locked="0"/>
    </xf>
    <xf numFmtId="49" fontId="45" fillId="0" borderId="0" xfId="0" applyNumberFormat="1" applyFont="1" applyAlignment="1" applyProtection="1">
      <alignment horizontal="left" vertical="top" shrinkToFit="1"/>
      <protection locked="0"/>
    </xf>
    <xf numFmtId="0" fontId="45" fillId="0" borderId="0" xfId="0" applyFont="1" applyAlignment="1" applyProtection="1">
      <alignment horizontal="left" vertical="top" shrinkToFit="1"/>
      <protection locked="0"/>
    </xf>
    <xf numFmtId="0" fontId="30" fillId="8" borderId="0" xfId="0" applyFont="1" applyFill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center" vertical="center" shrinkToFit="1"/>
      <protection locked="0"/>
    </xf>
    <xf numFmtId="0" fontId="31" fillId="8" borderId="0" xfId="0" applyFont="1" applyFill="1" applyAlignment="1" applyProtection="1">
      <alignment horizontal="center" vertical="center" shrinkToFit="1"/>
      <protection locked="0"/>
    </xf>
    <xf numFmtId="0" fontId="28" fillId="8" borderId="0" xfId="0" applyFont="1" applyFill="1" applyAlignment="1" applyProtection="1">
      <alignment horizontal="center" vertical="center"/>
      <protection locked="0"/>
    </xf>
    <xf numFmtId="0" fontId="33" fillId="8" borderId="0" xfId="0" applyFont="1" applyFill="1" applyBorder="1" applyAlignment="1" applyProtection="1">
      <alignment horizontal="left" vertical="top"/>
      <protection locked="0"/>
    </xf>
    <xf numFmtId="0" fontId="30" fillId="8" borderId="0" xfId="0" applyFont="1" applyFill="1" applyBorder="1" applyAlignment="1" applyProtection="1">
      <alignment horizontal="left" vertical="top"/>
      <protection locked="0"/>
    </xf>
    <xf numFmtId="0" fontId="30" fillId="8" borderId="0" xfId="0" applyFont="1" applyFill="1" applyBorder="1" applyAlignment="1" applyProtection="1">
      <alignment horizontal="left" vertical="center"/>
      <protection locked="0"/>
    </xf>
    <xf numFmtId="0" fontId="30" fillId="8" borderId="0" xfId="0" applyFont="1" applyFill="1" applyAlignment="1" applyProtection="1">
      <alignment horizontal="left" vertical="center"/>
      <protection locked="0"/>
    </xf>
    <xf numFmtId="0" fontId="30" fillId="8" borderId="0" xfId="0" applyFont="1" applyFill="1" applyAlignment="1" applyProtection="1">
      <alignment horizontal="left" vertical="center" shrinkToFit="1"/>
      <protection locked="0"/>
    </xf>
    <xf numFmtId="0" fontId="33" fillId="8" borderId="0" xfId="0" applyFont="1" applyFill="1" applyAlignment="1" applyProtection="1">
      <alignment horizontal="center" vertical="center"/>
      <protection locked="0"/>
    </xf>
    <xf numFmtId="0" fontId="33" fillId="8" borderId="0" xfId="0" applyFont="1" applyFill="1" applyAlignment="1" applyProtection="1">
      <alignment horizontal="center" vertical="center" shrinkToFit="1"/>
      <protection locked="0"/>
    </xf>
    <xf numFmtId="0" fontId="33" fillId="8" borderId="0" xfId="0" applyFont="1" applyFill="1" applyAlignment="1" applyProtection="1">
      <alignment horizontal="left" vertical="top" shrinkToFit="1"/>
      <protection locked="0"/>
    </xf>
    <xf numFmtId="0" fontId="40" fillId="8" borderId="0" xfId="0" applyFont="1" applyFill="1" applyAlignment="1" applyProtection="1">
      <alignment horizontal="left" vertical="top"/>
      <protection locked="0"/>
    </xf>
    <xf numFmtId="0" fontId="40" fillId="8" borderId="0" xfId="0" applyFont="1" applyFill="1" applyAlignment="1" applyProtection="1">
      <alignment horizontal="center" vertical="center"/>
      <protection locked="0"/>
    </xf>
    <xf numFmtId="0" fontId="40" fillId="8" borderId="0" xfId="0" applyFont="1" applyFill="1" applyAlignment="1" applyProtection="1">
      <alignment horizontal="center" vertical="center" shrinkToFit="1"/>
      <protection locked="0"/>
    </xf>
    <xf numFmtId="0" fontId="30" fillId="8" borderId="14" xfId="0" applyFont="1" applyFill="1" applyBorder="1" applyAlignment="1" applyProtection="1">
      <alignment horizontal="left" vertical="top"/>
      <protection locked="0"/>
    </xf>
    <xf numFmtId="0" fontId="30" fillId="8" borderId="4" xfId="0" applyFont="1" applyFill="1" applyBorder="1" applyAlignment="1" applyProtection="1">
      <alignment horizontal="left" vertical="top"/>
      <protection locked="0"/>
    </xf>
    <xf numFmtId="0" fontId="30" fillId="8" borderId="15" xfId="0" applyFont="1" applyFill="1" applyBorder="1" applyAlignment="1" applyProtection="1">
      <alignment horizontal="left" vertical="top"/>
      <protection locked="0"/>
    </xf>
    <xf numFmtId="0" fontId="33" fillId="8" borderId="0" xfId="0" applyFont="1" applyFill="1" applyAlignment="1" applyProtection="1">
      <alignment horizontal="left" vertical="center"/>
      <protection locked="0"/>
    </xf>
    <xf numFmtId="0" fontId="33" fillId="8" borderId="0" xfId="0" applyFont="1" applyFill="1" applyAlignment="1" applyProtection="1">
      <alignment horizontal="left" vertical="center"/>
      <protection locked="0"/>
    </xf>
    <xf numFmtId="49" fontId="57" fillId="15" borderId="1" xfId="0" applyNumberFormat="1" applyFont="1" applyFill="1" applyBorder="1" applyAlignment="1">
      <alignment horizontal="center" vertical="center"/>
    </xf>
    <xf numFmtId="49" fontId="57" fillId="16" borderId="1" xfId="0" applyNumberFormat="1" applyFont="1" applyFill="1" applyBorder="1" applyAlignment="1">
      <alignment horizontal="center" vertical="center"/>
    </xf>
    <xf numFmtId="49" fontId="57" fillId="2" borderId="1" xfId="0" applyNumberFormat="1" applyFont="1" applyFill="1" applyBorder="1" applyAlignment="1">
      <alignment horizontal="center" vertical="center"/>
    </xf>
    <xf numFmtId="0" fontId="33" fillId="8" borderId="0" xfId="0" applyFont="1" applyFill="1" applyAlignment="1" applyProtection="1">
      <alignment horizontal="left" vertical="top"/>
      <protection hidden="1"/>
    </xf>
    <xf numFmtId="0" fontId="33" fillId="0" borderId="0" xfId="0" applyFont="1" applyAlignment="1" applyProtection="1">
      <alignment horizontal="left" vertical="top"/>
      <protection hidden="1"/>
    </xf>
    <xf numFmtId="0" fontId="59" fillId="8" borderId="0" xfId="0" applyFont="1" applyFill="1" applyAlignment="1" applyProtection="1">
      <alignment horizontal="left" shrinkToFit="1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0" fillId="8" borderId="0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8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8" borderId="0" xfId="0" applyFont="1" applyFill="1" applyAlignment="1" applyProtection="1">
      <alignment vertical="center"/>
      <protection locked="0"/>
    </xf>
    <xf numFmtId="0" fontId="30" fillId="8" borderId="0" xfId="0" applyFont="1" applyFill="1" applyAlignment="1" applyProtection="1">
      <alignment vertical="center" shrinkToFit="1"/>
      <protection locked="0"/>
    </xf>
    <xf numFmtId="0" fontId="30" fillId="0" borderId="0" xfId="0" applyFont="1" applyAlignment="1" applyProtection="1">
      <alignment horizontal="left" vertical="center" shrinkToFit="1"/>
      <protection locked="0"/>
    </xf>
    <xf numFmtId="0" fontId="30" fillId="14" borderId="0" xfId="0" applyFont="1" applyFill="1" applyAlignment="1" applyProtection="1">
      <alignment horizontal="left" vertical="center"/>
      <protection locked="0"/>
    </xf>
    <xf numFmtId="49" fontId="30" fillId="0" borderId="0" xfId="0" applyNumberFormat="1" applyFont="1" applyAlignment="1" applyProtection="1">
      <alignment horizontal="center" vertical="center" shrinkToFit="1"/>
      <protection locked="0"/>
    </xf>
    <xf numFmtId="49" fontId="30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top" wrapText="1"/>
      <protection locked="0"/>
    </xf>
    <xf numFmtId="0" fontId="30" fillId="8" borderId="0" xfId="0" applyFont="1" applyFill="1" applyAlignment="1" applyProtection="1">
      <alignment horizontal="center" vertical="top" shrinkToFit="1"/>
      <protection locked="0"/>
    </xf>
    <xf numFmtId="0" fontId="30" fillId="8" borderId="0" xfId="0" applyFont="1" applyFill="1" applyAlignment="1" applyProtection="1">
      <alignment horizontal="right" vertical="top"/>
      <protection locked="0"/>
    </xf>
    <xf numFmtId="0" fontId="30" fillId="8" borderId="0" xfId="0" applyFont="1" applyFill="1" applyAlignment="1" applyProtection="1">
      <alignment vertical="top"/>
      <protection locked="0"/>
    </xf>
    <xf numFmtId="0" fontId="30" fillId="8" borderId="9" xfId="0" applyFont="1" applyFill="1" applyBorder="1" applyAlignment="1" applyProtection="1">
      <alignment horizontal="left" vertical="top"/>
      <protection locked="0"/>
    </xf>
    <xf numFmtId="0" fontId="30" fillId="8" borderId="11" xfId="0" applyFont="1" applyFill="1" applyBorder="1" applyAlignment="1" applyProtection="1">
      <alignment horizontal="left" vertical="top"/>
      <protection locked="0"/>
    </xf>
    <xf numFmtId="0" fontId="30" fillId="8" borderId="9" xfId="0" applyFont="1" applyFill="1" applyBorder="1" applyAlignment="1" applyProtection="1">
      <alignment horizontal="left" vertical="center"/>
      <protection locked="0"/>
    </xf>
    <xf numFmtId="0" fontId="30" fillId="8" borderId="11" xfId="0" applyFont="1" applyFill="1" applyBorder="1" applyAlignment="1" applyProtection="1">
      <alignment horizontal="left" vertical="center"/>
      <protection locked="0"/>
    </xf>
    <xf numFmtId="0" fontId="30" fillId="8" borderId="11" xfId="0" applyFont="1" applyFill="1" applyBorder="1" applyAlignment="1" applyProtection="1">
      <alignment vertical="center"/>
      <protection locked="0"/>
    </xf>
    <xf numFmtId="0" fontId="30" fillId="8" borderId="0" xfId="0" applyFont="1" applyFill="1" applyBorder="1" applyAlignment="1" applyProtection="1">
      <alignment horizontal="right" vertical="center"/>
      <protection locked="0"/>
    </xf>
    <xf numFmtId="0" fontId="30" fillId="8" borderId="11" xfId="0" applyFont="1" applyFill="1" applyBorder="1" applyAlignment="1" applyProtection="1">
      <alignment horizontal="right" vertical="center"/>
      <protection locked="0"/>
    </xf>
    <xf numFmtId="0" fontId="30" fillId="8" borderId="0" xfId="0" applyFont="1" applyFill="1" applyBorder="1" applyAlignment="1" applyProtection="1">
      <alignment horizontal="right" vertical="top"/>
      <protection locked="0"/>
    </xf>
    <xf numFmtId="0" fontId="30" fillId="8" borderId="11" xfId="0" applyFont="1" applyFill="1" applyBorder="1" applyAlignment="1" applyProtection="1">
      <alignment horizontal="right" vertical="top"/>
      <protection locked="0"/>
    </xf>
    <xf numFmtId="0" fontId="30" fillId="8" borderId="0" xfId="0" applyFont="1" applyFill="1" applyAlignment="1" applyProtection="1">
      <alignment horizontal="left" vertical="top" shrinkToFit="1"/>
      <protection locked="0"/>
    </xf>
    <xf numFmtId="0" fontId="30" fillId="8" borderId="9" xfId="0" applyFont="1" applyFill="1" applyBorder="1" applyAlignment="1" applyProtection="1">
      <alignment horizontal="right" vertical="top"/>
      <protection locked="0"/>
    </xf>
    <xf numFmtId="0" fontId="30" fillId="8" borderId="0" xfId="0" applyFont="1" applyFill="1" applyBorder="1" applyAlignment="1" applyProtection="1">
      <alignment vertical="top"/>
      <protection locked="0"/>
    </xf>
    <xf numFmtId="0" fontId="30" fillId="8" borderId="11" xfId="0" applyFont="1" applyFill="1" applyBorder="1" applyAlignment="1" applyProtection="1">
      <alignment vertical="top"/>
      <protection locked="0"/>
    </xf>
    <xf numFmtId="0" fontId="30" fillId="8" borderId="9" xfId="0" applyFont="1" applyFill="1" applyBorder="1" applyAlignment="1" applyProtection="1">
      <alignment vertical="top"/>
      <protection locked="0"/>
    </xf>
    <xf numFmtId="0" fontId="30" fillId="8" borderId="9" xfId="0" applyFont="1" applyFill="1" applyBorder="1" applyAlignment="1" applyProtection="1">
      <alignment vertical="center"/>
      <protection locked="0"/>
    </xf>
    <xf numFmtId="49" fontId="46" fillId="0" borderId="2" xfId="0" applyNumberFormat="1" applyFont="1" applyBorder="1" applyAlignment="1" applyProtection="1">
      <alignment vertical="center"/>
      <protection locked="0"/>
    </xf>
    <xf numFmtId="49" fontId="46" fillId="0" borderId="10" xfId="0" applyNumberFormat="1" applyFont="1" applyBorder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 vertical="top"/>
      <protection locked="0"/>
    </xf>
    <xf numFmtId="0" fontId="62" fillId="8" borderId="1" xfId="0" applyFont="1" applyFill="1" applyBorder="1" applyAlignment="1" applyProtection="1">
      <alignment horizontal="center" vertical="center"/>
      <protection hidden="1"/>
    </xf>
    <xf numFmtId="0" fontId="33" fillId="8" borderId="0" xfId="0" applyFont="1" applyFill="1" applyAlignment="1" applyProtection="1">
      <alignment horizontal="left" vertical="center"/>
      <protection hidden="1"/>
    </xf>
    <xf numFmtId="0" fontId="59" fillId="8" borderId="0" xfId="0" applyFont="1" applyFill="1" applyAlignment="1" applyProtection="1">
      <alignment horizontal="left" shrinkToFit="1"/>
      <protection hidden="1"/>
    </xf>
    <xf numFmtId="0" fontId="60" fillId="8" borderId="1" xfId="0" applyFont="1" applyFill="1" applyBorder="1" applyAlignment="1" applyProtection="1">
      <alignment horizontal="center" vertical="center" wrapText="1"/>
      <protection locked="0"/>
    </xf>
    <xf numFmtId="0" fontId="63" fillId="8" borderId="0" xfId="0" applyFont="1" applyFill="1" applyAlignment="1" applyProtection="1">
      <alignment horizontal="center" vertical="center"/>
      <protection hidden="1"/>
    </xf>
    <xf numFmtId="0" fontId="64" fillId="8" borderId="0" xfId="0" applyFont="1" applyFill="1" applyProtection="1">
      <protection hidden="1"/>
    </xf>
    <xf numFmtId="0" fontId="30" fillId="8" borderId="0" xfId="0" applyFont="1" applyFill="1" applyAlignment="1" applyProtection="1">
      <alignment horizontal="left" vertical="center"/>
      <protection hidden="1"/>
    </xf>
    <xf numFmtId="0" fontId="1" fillId="8" borderId="5" xfId="0" applyFont="1" applyFill="1" applyBorder="1" applyAlignment="1">
      <alignment horizontal="center" vertical="center" shrinkToFit="1"/>
    </xf>
    <xf numFmtId="0" fontId="1" fillId="8" borderId="0" xfId="0" applyFont="1" applyFill="1" applyAlignment="1">
      <alignment horizontal="center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36" borderId="21" xfId="0" applyFont="1" applyFill="1" applyBorder="1" applyAlignment="1">
      <alignment horizontal="center" vertical="center" shrinkToFit="1"/>
    </xf>
    <xf numFmtId="0" fontId="1" fillId="36" borderId="23" xfId="0" applyFont="1" applyFill="1" applyBorder="1" applyAlignment="1">
      <alignment horizontal="center" vertical="center" shrinkToFit="1"/>
    </xf>
    <xf numFmtId="0" fontId="1" fillId="36" borderId="25" xfId="0" applyFont="1" applyFill="1" applyBorder="1" applyAlignment="1">
      <alignment horizontal="center" vertical="center" shrinkToFit="1"/>
    </xf>
    <xf numFmtId="0" fontId="1" fillId="37" borderId="21" xfId="0" applyFont="1" applyFill="1" applyBorder="1" applyAlignment="1">
      <alignment horizontal="center" vertical="center" shrinkToFit="1"/>
    </xf>
    <xf numFmtId="0" fontId="1" fillId="37" borderId="23" xfId="0" applyFont="1" applyFill="1" applyBorder="1" applyAlignment="1">
      <alignment horizontal="center" vertical="center" shrinkToFit="1"/>
    </xf>
    <xf numFmtId="0" fontId="1" fillId="37" borderId="25" xfId="0" applyFont="1" applyFill="1" applyBorder="1" applyAlignment="1">
      <alignment horizontal="center" vertical="center" shrinkToFit="1"/>
    </xf>
    <xf numFmtId="0" fontId="1" fillId="8" borderId="0" xfId="0" applyFont="1" applyFill="1" applyAlignment="1">
      <alignment horizontal="center" vertical="center" shrinkToFit="1"/>
    </xf>
    <xf numFmtId="0" fontId="1" fillId="8" borderId="0" xfId="0" applyFont="1" applyFill="1" applyAlignment="1">
      <alignment horizontal="center" vertical="top"/>
    </xf>
    <xf numFmtId="0" fontId="1" fillId="8" borderId="5" xfId="0" applyFont="1" applyFill="1" applyBorder="1" applyAlignment="1">
      <alignment horizontal="left" vertical="center" shrinkToFit="1"/>
    </xf>
    <xf numFmtId="0" fontId="1" fillId="8" borderId="0" xfId="0" applyFont="1" applyFill="1" applyAlignment="1">
      <alignment horizontal="left" vertical="center" shrinkToFit="1"/>
    </xf>
    <xf numFmtId="0" fontId="1" fillId="2" borderId="22" xfId="0" applyFont="1" applyFill="1" applyBorder="1" applyAlignment="1">
      <alignment horizontal="left" vertical="center" shrinkToFit="1"/>
    </xf>
    <xf numFmtId="0" fontId="1" fillId="2" borderId="24" xfId="0" applyFont="1" applyFill="1" applyBorder="1" applyAlignment="1">
      <alignment horizontal="left" vertical="center" shrinkToFit="1"/>
    </xf>
    <xf numFmtId="0" fontId="1" fillId="2" borderId="26" xfId="0" applyFont="1" applyFill="1" applyBorder="1" applyAlignment="1">
      <alignment horizontal="left" vertical="center" shrinkToFit="1"/>
    </xf>
    <xf numFmtId="0" fontId="1" fillId="36" borderId="22" xfId="0" applyFont="1" applyFill="1" applyBorder="1" applyAlignment="1">
      <alignment horizontal="left" vertical="center" shrinkToFit="1"/>
    </xf>
    <xf numFmtId="0" fontId="1" fillId="36" borderId="24" xfId="0" applyFont="1" applyFill="1" applyBorder="1" applyAlignment="1">
      <alignment horizontal="left" vertical="center" shrinkToFit="1"/>
    </xf>
    <xf numFmtId="0" fontId="1" fillId="36" borderId="26" xfId="0" applyFont="1" applyFill="1" applyBorder="1" applyAlignment="1">
      <alignment horizontal="left" vertical="center" shrinkToFit="1"/>
    </xf>
    <xf numFmtId="0" fontId="1" fillId="37" borderId="22" xfId="0" applyFont="1" applyFill="1" applyBorder="1" applyAlignment="1">
      <alignment horizontal="left" vertical="center" shrinkToFit="1"/>
    </xf>
    <xf numFmtId="0" fontId="1" fillId="37" borderId="24" xfId="0" applyFont="1" applyFill="1" applyBorder="1" applyAlignment="1">
      <alignment horizontal="left" vertical="center" shrinkToFit="1"/>
    </xf>
    <xf numFmtId="0" fontId="1" fillId="37" borderId="26" xfId="0" applyFont="1" applyFill="1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left" vertical="top" shrinkToFit="1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2" borderId="1" xfId="0" applyFont="1" applyFill="1" applyBorder="1" applyAlignment="1" applyProtection="1">
      <alignment horizontal="left" vertical="top" shrinkToFit="1"/>
    </xf>
    <xf numFmtId="0" fontId="3" fillId="8" borderId="1" xfId="0" applyFont="1" applyFill="1" applyBorder="1" applyAlignment="1" applyProtection="1">
      <alignment horizontal="left" vertical="top" shrinkToFit="1"/>
    </xf>
    <xf numFmtId="0" fontId="3" fillId="14" borderId="1" xfId="0" applyFont="1" applyFill="1" applyBorder="1" applyAlignment="1" applyProtection="1">
      <alignment horizontal="left" vertical="top" shrinkToFit="1"/>
    </xf>
    <xf numFmtId="0" fontId="47" fillId="0" borderId="1" xfId="0" applyFont="1" applyBorder="1" applyAlignment="1" applyProtection="1">
      <alignment horizontal="center" vertical="top"/>
    </xf>
    <xf numFmtId="0" fontId="47" fillId="3" borderId="1" xfId="0" applyFont="1" applyFill="1" applyBorder="1" applyAlignment="1" applyProtection="1">
      <alignment horizontal="left" vertical="top" wrapText="1"/>
    </xf>
    <xf numFmtId="0" fontId="1" fillId="8" borderId="0" xfId="0" applyFont="1" applyFill="1" applyProtection="1"/>
    <xf numFmtId="0" fontId="47" fillId="14" borderId="1" xfId="0" applyFont="1" applyFill="1" applyBorder="1" applyAlignment="1" applyProtection="1">
      <alignment horizontal="left" vertical="top" wrapText="1"/>
    </xf>
    <xf numFmtId="0" fontId="3" fillId="15" borderId="1" xfId="0" applyFont="1" applyFill="1" applyBorder="1" applyAlignment="1" applyProtection="1">
      <alignment horizontal="left" vertical="top" shrinkToFit="1"/>
    </xf>
    <xf numFmtId="0" fontId="3" fillId="20" borderId="1" xfId="0" applyFont="1" applyFill="1" applyBorder="1" applyAlignment="1" applyProtection="1">
      <alignment horizontal="left" vertical="top" shrinkToFit="1"/>
    </xf>
    <xf numFmtId="0" fontId="58" fillId="20" borderId="1" xfId="0" applyFont="1" applyFill="1" applyBorder="1" applyAlignment="1" applyProtection="1">
      <alignment vertical="top" wrapText="1"/>
    </xf>
    <xf numFmtId="0" fontId="3" fillId="16" borderId="1" xfId="0" applyFont="1" applyFill="1" applyBorder="1" applyAlignment="1" applyProtection="1">
      <alignment horizontal="left" vertical="top" shrinkToFit="1"/>
    </xf>
    <xf numFmtId="0" fontId="3" fillId="35" borderId="1" xfId="0" applyFont="1" applyFill="1" applyBorder="1" applyAlignment="1" applyProtection="1">
      <alignment horizontal="left" vertical="top" shrinkToFit="1"/>
    </xf>
    <xf numFmtId="0" fontId="58" fillId="18" borderId="1" xfId="0" applyFont="1" applyFill="1" applyBorder="1" applyAlignment="1" applyProtection="1">
      <alignment vertical="top" wrapText="1"/>
    </xf>
    <xf numFmtId="0" fontId="3" fillId="35" borderId="0" xfId="0" applyFont="1" applyFill="1" applyAlignment="1" applyProtection="1">
      <alignment horizontal="left" vertical="top" shrinkToFit="1"/>
    </xf>
    <xf numFmtId="0" fontId="58" fillId="18" borderId="0" xfId="0" applyFont="1" applyFill="1" applyAlignment="1" applyProtection="1">
      <alignment vertical="top" wrapText="1"/>
    </xf>
    <xf numFmtId="0" fontId="58" fillId="35" borderId="1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horizontal="left" vertical="top" shrinkToFit="1"/>
    </xf>
    <xf numFmtId="0" fontId="47" fillId="0" borderId="0" xfId="0" applyFont="1" applyAlignment="1" applyProtection="1">
      <alignment horizontal="center" vertical="top"/>
    </xf>
    <xf numFmtId="0" fontId="47" fillId="0" borderId="0" xfId="0" applyFont="1" applyAlignment="1" applyProtection="1">
      <alignment horizontal="left" vertical="top"/>
    </xf>
    <xf numFmtId="0" fontId="1" fillId="8" borderId="0" xfId="0" applyFont="1" applyFill="1" applyBorder="1" applyAlignment="1" applyProtection="1">
      <alignment horizontal="center" vertical="top"/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0" xfId="0" applyFont="1" applyFill="1" applyBorder="1" applyAlignment="1" applyProtection="1">
      <alignment horizontal="right"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21" fillId="8" borderId="18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NumberFormat="1" applyFont="1" applyFill="1" applyAlignment="1" applyProtection="1">
      <alignment horizontal="center" vertical="center" shrinkToFit="1"/>
      <protection locked="0"/>
    </xf>
    <xf numFmtId="0" fontId="4" fillId="21" borderId="0" xfId="0" applyFont="1" applyFill="1" applyAlignment="1" applyProtection="1">
      <alignment horizontal="left"/>
      <protection locked="0"/>
    </xf>
    <xf numFmtId="0" fontId="4" fillId="21" borderId="0" xfId="0" applyFont="1" applyFill="1" applyProtection="1">
      <protection locked="0"/>
    </xf>
    <xf numFmtId="0" fontId="4" fillId="8" borderId="0" xfId="0" applyFont="1" applyFill="1" applyProtection="1">
      <protection locked="0"/>
    </xf>
    <xf numFmtId="0" fontId="4" fillId="21" borderId="0" xfId="0" applyNumberFormat="1" applyFont="1" applyFill="1" applyAlignment="1" applyProtection="1">
      <alignment shrinkToFit="1"/>
      <protection locked="0"/>
    </xf>
    <xf numFmtId="0" fontId="29" fillId="20" borderId="0" xfId="0" applyFont="1" applyFill="1" applyProtection="1">
      <protection locked="0"/>
    </xf>
    <xf numFmtId="0" fontId="40" fillId="20" borderId="0" xfId="0" applyFont="1" applyFill="1" applyAlignment="1" applyProtection="1">
      <alignment horizontal="left"/>
      <protection locked="0"/>
    </xf>
    <xf numFmtId="0" fontId="4" fillId="33" borderId="1" xfId="0" applyFont="1" applyFill="1" applyBorder="1" applyAlignment="1" applyProtection="1">
      <alignment horizontal="center" vertical="center"/>
      <protection locked="0"/>
    </xf>
    <xf numFmtId="0" fontId="56" fillId="3" borderId="0" xfId="0" applyFont="1" applyFill="1" applyBorder="1" applyAlignment="1" applyProtection="1">
      <alignment horizontal="center" vertical="center" wrapText="1" shrinkToFit="1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11" fillId="21" borderId="0" xfId="0" applyNumberFormat="1" applyFont="1" applyFill="1" applyAlignment="1" applyProtection="1">
      <alignment vertical="center" shrinkToFit="1"/>
      <protection locked="0"/>
    </xf>
    <xf numFmtId="0" fontId="11" fillId="21" borderId="0" xfId="0" applyFont="1" applyFill="1" applyAlignment="1" applyProtection="1">
      <alignment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vertical="center"/>
      <protection locked="0"/>
    </xf>
    <xf numFmtId="0" fontId="56" fillId="21" borderId="0" xfId="0" applyNumberFormat="1" applyFont="1" applyFill="1" applyAlignment="1" applyProtection="1">
      <alignment shrinkToFit="1"/>
      <protection locked="0"/>
    </xf>
    <xf numFmtId="0" fontId="56" fillId="19" borderId="1" xfId="0" applyFont="1" applyFill="1" applyBorder="1" applyAlignment="1" applyProtection="1">
      <alignment horizontal="center" vertical="center" shrinkToFit="1"/>
      <protection locked="0"/>
    </xf>
    <xf numFmtId="0" fontId="56" fillId="18" borderId="1" xfId="0" applyFont="1" applyFill="1" applyBorder="1" applyAlignment="1" applyProtection="1">
      <alignment horizontal="center" vertical="center" shrinkToFit="1"/>
      <protection locked="0"/>
    </xf>
    <xf numFmtId="0" fontId="56" fillId="2" borderId="1" xfId="0" applyFont="1" applyFill="1" applyBorder="1" applyAlignment="1" applyProtection="1">
      <alignment horizontal="center" vertical="center" shrinkToFit="1"/>
      <protection locked="0"/>
    </xf>
    <xf numFmtId="0" fontId="56" fillId="34" borderId="1" xfId="0" applyFont="1" applyFill="1" applyBorder="1" applyAlignment="1" applyProtection="1">
      <alignment horizontal="center" vertical="center" shrinkToFit="1"/>
      <protection locked="0"/>
    </xf>
    <xf numFmtId="0" fontId="56" fillId="33" borderId="1" xfId="0" applyFont="1" applyFill="1" applyBorder="1" applyAlignment="1" applyProtection="1">
      <alignment horizontal="center" vertical="center" shrinkToFit="1"/>
      <protection locked="0"/>
    </xf>
    <xf numFmtId="0" fontId="56" fillId="21" borderId="0" xfId="0" applyFont="1" applyFill="1" applyAlignment="1" applyProtection="1">
      <alignment shrinkToFit="1"/>
      <protection locked="0"/>
    </xf>
    <xf numFmtId="0" fontId="56" fillId="3" borderId="1" xfId="0" applyFont="1" applyFill="1" applyBorder="1" applyAlignment="1" applyProtection="1">
      <alignment horizontal="center" vertical="center" shrinkToFit="1"/>
      <protection locked="0"/>
    </xf>
    <xf numFmtId="0" fontId="56" fillId="18" borderId="1" xfId="0" applyFont="1" applyFill="1" applyBorder="1" applyAlignment="1" applyProtection="1">
      <alignment horizontal="center" vertical="center" shrinkToFit="1"/>
      <protection locked="0"/>
    </xf>
    <xf numFmtId="0" fontId="56" fillId="6" borderId="1" xfId="0" applyFont="1" applyFill="1" applyBorder="1" applyAlignment="1" applyProtection="1">
      <alignment horizontal="center" vertical="center" shrinkToFit="1"/>
      <protection locked="0"/>
    </xf>
    <xf numFmtId="0" fontId="56" fillId="22" borderId="1" xfId="0" applyFont="1" applyFill="1" applyBorder="1" applyAlignment="1" applyProtection="1">
      <alignment horizontal="center" vertical="center" shrinkToFit="1"/>
      <protection locked="0"/>
    </xf>
    <xf numFmtId="0" fontId="56" fillId="8" borderId="1" xfId="0" applyFont="1" applyFill="1" applyBorder="1" applyAlignment="1" applyProtection="1">
      <alignment horizontal="center" vertical="center" shrinkToFit="1"/>
      <protection locked="0"/>
    </xf>
    <xf numFmtId="0" fontId="56" fillId="8" borderId="0" xfId="0" applyFont="1" applyFill="1" applyAlignment="1" applyProtection="1">
      <alignment shrinkToFit="1"/>
      <protection locked="0"/>
    </xf>
    <xf numFmtId="0" fontId="4" fillId="8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10" borderId="3" xfId="0" applyFont="1" applyFill="1" applyBorder="1" applyAlignment="1" applyProtection="1">
      <alignment horizontal="left" vertical="center"/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shrinkToFit="1"/>
      <protection locked="0"/>
    </xf>
    <xf numFmtId="0" fontId="4" fillId="8" borderId="0" xfId="0" applyFont="1" applyFill="1" applyAlignment="1" applyProtection="1">
      <alignment horizontal="left"/>
      <protection locked="0"/>
    </xf>
    <xf numFmtId="0" fontId="33" fillId="8" borderId="1" xfId="0" applyFont="1" applyFill="1" applyBorder="1" applyAlignment="1" applyProtection="1">
      <alignment horizontal="left" vertical="top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34" fillId="12" borderId="18" xfId="0" applyFont="1" applyFill="1" applyBorder="1" applyAlignment="1" applyProtection="1">
      <alignment horizontal="center" vertical="center"/>
      <protection locked="0"/>
    </xf>
    <xf numFmtId="0" fontId="35" fillId="2" borderId="18" xfId="0" applyFont="1" applyFill="1" applyBorder="1" applyAlignment="1" applyProtection="1">
      <alignment horizontal="center" vertical="center"/>
      <protection locked="0"/>
    </xf>
    <xf numFmtId="0" fontId="34" fillId="10" borderId="18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top"/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1" fillId="8" borderId="0" xfId="0" applyFont="1" applyFill="1" applyBorder="1" applyAlignment="1" applyProtection="1">
      <alignment horizontal="center" vertical="top" wrapText="1"/>
      <protection hidden="1"/>
    </xf>
    <xf numFmtId="0" fontId="30" fillId="8" borderId="0" xfId="0" applyFont="1" applyFill="1" applyBorder="1" applyAlignment="1" applyProtection="1">
      <alignment horizontal="left" vertical="center"/>
      <protection hidden="1"/>
    </xf>
    <xf numFmtId="0" fontId="30" fillId="8" borderId="0" xfId="0" applyFont="1" applyFill="1" applyBorder="1" applyAlignment="1" applyProtection="1">
      <alignment horizontal="center" vertical="center" wrapText="1"/>
      <protection hidden="1"/>
    </xf>
    <xf numFmtId="0" fontId="30" fillId="8" borderId="0" xfId="0" applyFont="1" applyFill="1" applyBorder="1" applyAlignment="1" applyProtection="1">
      <alignment horizontal="center" vertical="top"/>
      <protection locked="0"/>
    </xf>
    <xf numFmtId="0" fontId="30" fillId="8" borderId="0" xfId="0" applyFont="1" applyFill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3" fillId="17" borderId="9" xfId="0" applyNumberFormat="1" applyFont="1" applyFill="1" applyBorder="1" applyAlignment="1" applyProtection="1">
      <alignment horizontal="center" vertical="center"/>
      <protection locked="0"/>
    </xf>
    <xf numFmtId="0" fontId="33" fillId="17" borderId="0" xfId="0" applyNumberFormat="1" applyFont="1" applyFill="1" applyBorder="1" applyAlignment="1" applyProtection="1">
      <alignment horizontal="center" vertical="center"/>
      <protection locked="0"/>
    </xf>
    <xf numFmtId="0" fontId="33" fillId="17" borderId="11" xfId="0" applyNumberFormat="1" applyFont="1" applyFill="1" applyBorder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left" vertical="top" wrapText="1"/>
      <protection locked="0"/>
    </xf>
    <xf numFmtId="0" fontId="30" fillId="8" borderId="0" xfId="0" applyFont="1" applyFill="1" applyBorder="1" applyAlignment="1" applyProtection="1">
      <alignment horizontal="center" vertical="top" wrapText="1"/>
      <protection hidden="1"/>
    </xf>
    <xf numFmtId="0" fontId="4" fillId="21" borderId="0" xfId="0" applyNumberFormat="1" applyFont="1" applyFill="1" applyAlignment="1" applyProtection="1">
      <alignment horizontal="center" vertical="center" shrinkToFit="1"/>
      <protection locked="0"/>
    </xf>
    <xf numFmtId="0" fontId="66" fillId="8" borderId="0" xfId="0" applyFont="1" applyFill="1" applyAlignment="1" applyProtection="1">
      <alignment vertical="top" wrapText="1"/>
      <protection locked="0"/>
    </xf>
    <xf numFmtId="0" fontId="30" fillId="0" borderId="0" xfId="0" applyFont="1" applyAlignment="1" applyProtection="1">
      <alignment horizontal="left" vertical="top"/>
      <protection hidden="1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3" fillId="8" borderId="0" xfId="0" applyFont="1" applyFill="1" applyBorder="1" applyAlignment="1" applyProtection="1">
      <alignment horizontal="left"/>
      <protection hidden="1"/>
    </xf>
    <xf numFmtId="0" fontId="1" fillId="8" borderId="0" xfId="0" applyFont="1" applyFill="1" applyBorder="1" applyAlignment="1" applyProtection="1">
      <alignment horizontal="left" shrinkToFit="1"/>
      <protection hidden="1"/>
    </xf>
    <xf numFmtId="0" fontId="1" fillId="8" borderId="0" xfId="0" applyFont="1" applyFill="1" applyBorder="1" applyAlignment="1" applyProtection="1">
      <alignment horizontal="right"/>
      <protection hidden="1"/>
    </xf>
    <xf numFmtId="49" fontId="46" fillId="0" borderId="0" xfId="0" applyNumberFormat="1" applyFont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alignment vertical="top" shrinkToFit="1"/>
      <protection hidden="1"/>
    </xf>
    <xf numFmtId="0" fontId="53" fillId="8" borderId="18" xfId="0" applyFont="1" applyFill="1" applyBorder="1" applyAlignment="1" applyProtection="1">
      <alignment horizontal="center" vertical="center" shrinkToFit="1"/>
      <protection locked="0"/>
    </xf>
    <xf numFmtId="0" fontId="30" fillId="8" borderId="11" xfId="0" applyFont="1" applyFill="1" applyBorder="1" applyAlignment="1" applyProtection="1">
      <alignment horizontal="center" vertical="top" wrapText="1"/>
      <protection hidden="1"/>
    </xf>
    <xf numFmtId="0" fontId="30" fillId="8" borderId="12" xfId="0" applyFont="1" applyFill="1" applyBorder="1" applyAlignment="1" applyProtection="1">
      <alignment horizontal="left" vertical="top"/>
      <protection locked="0"/>
    </xf>
    <xf numFmtId="0" fontId="30" fillId="8" borderId="8" xfId="0" applyFont="1" applyFill="1" applyBorder="1" applyAlignment="1" applyProtection="1">
      <alignment horizontal="left" vertical="top"/>
      <protection locked="0"/>
    </xf>
    <xf numFmtId="0" fontId="30" fillId="8" borderId="13" xfId="0" applyFont="1" applyFill="1" applyBorder="1" applyAlignment="1" applyProtection="1">
      <alignment horizontal="left" vertical="top"/>
      <protection locked="0"/>
    </xf>
    <xf numFmtId="49" fontId="46" fillId="0" borderId="3" xfId="0" applyNumberFormat="1" applyFont="1" applyBorder="1" applyAlignment="1" applyProtection="1">
      <alignment vertical="center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hidden="1"/>
    </xf>
    <xf numFmtId="0" fontId="30" fillId="8" borderId="0" xfId="0" applyFont="1" applyFill="1" applyAlignment="1" applyProtection="1">
      <alignment horizontal="left" vertical="center"/>
      <protection locked="0"/>
    </xf>
    <xf numFmtId="0" fontId="30" fillId="8" borderId="0" xfId="0" applyFont="1" applyFill="1" applyBorder="1" applyAlignment="1" applyProtection="1">
      <alignment horizontal="center" vertical="top" wrapText="1"/>
      <protection hidden="1"/>
    </xf>
    <xf numFmtId="0" fontId="30" fillId="8" borderId="0" xfId="0" applyFont="1" applyFill="1" applyBorder="1" applyAlignment="1" applyProtection="1">
      <alignment horizontal="center" vertical="top"/>
      <protection locked="0"/>
    </xf>
    <xf numFmtId="0" fontId="33" fillId="17" borderId="9" xfId="0" applyNumberFormat="1" applyFont="1" applyFill="1" applyBorder="1" applyAlignment="1" applyProtection="1">
      <alignment horizontal="center" vertical="center"/>
      <protection locked="0"/>
    </xf>
    <xf numFmtId="0" fontId="33" fillId="17" borderId="0" xfId="0" applyNumberFormat="1" applyFont="1" applyFill="1" applyBorder="1" applyAlignment="1" applyProtection="1">
      <alignment horizontal="center" vertical="center"/>
      <protection locked="0"/>
    </xf>
    <xf numFmtId="0" fontId="33" fillId="17" borderId="11" xfId="0" applyNumberFormat="1" applyFont="1" applyFill="1" applyBorder="1" applyAlignment="1" applyProtection="1">
      <alignment horizontal="center" vertical="center"/>
      <protection locked="0"/>
    </xf>
    <xf numFmtId="0" fontId="30" fillId="8" borderId="0" xfId="0" applyFont="1" applyFill="1" applyBorder="1" applyAlignment="1" applyProtection="1">
      <alignment horizontal="center" vertical="center" wrapText="1"/>
      <protection hidden="1"/>
    </xf>
    <xf numFmtId="0" fontId="30" fillId="8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locked="0"/>
    </xf>
    <xf numFmtId="0" fontId="1" fillId="8" borderId="5" xfId="0" applyFont="1" applyFill="1" applyBorder="1" applyAlignment="1">
      <alignment horizontal="left" vertical="top" shrinkToFit="1"/>
    </xf>
    <xf numFmtId="0" fontId="1" fillId="8" borderId="0" xfId="0" applyFont="1" applyFill="1"/>
    <xf numFmtId="0" fontId="1" fillId="2" borderId="22" xfId="0" applyFont="1" applyFill="1" applyBorder="1" applyAlignment="1">
      <alignment horizontal="left" vertical="top" shrinkToFit="1"/>
    </xf>
    <xf numFmtId="0" fontId="1" fillId="2" borderId="24" xfId="0" applyFont="1" applyFill="1" applyBorder="1" applyAlignment="1">
      <alignment horizontal="left" vertical="top" shrinkToFit="1"/>
    </xf>
    <xf numFmtId="0" fontId="1" fillId="2" borderId="26" xfId="0" applyFont="1" applyFill="1" applyBorder="1" applyAlignment="1">
      <alignment horizontal="left" vertical="top" shrinkToFit="1"/>
    </xf>
    <xf numFmtId="0" fontId="1" fillId="36" borderId="22" xfId="0" applyFont="1" applyFill="1" applyBorder="1" applyAlignment="1">
      <alignment horizontal="left" vertical="top" shrinkToFit="1"/>
    </xf>
    <xf numFmtId="0" fontId="1" fillId="36" borderId="24" xfId="0" applyFont="1" applyFill="1" applyBorder="1" applyAlignment="1">
      <alignment horizontal="left" vertical="top" shrinkToFit="1"/>
    </xf>
    <xf numFmtId="0" fontId="1" fillId="36" borderId="26" xfId="0" applyFont="1" applyFill="1" applyBorder="1" applyAlignment="1">
      <alignment horizontal="left" vertical="top" shrinkToFit="1"/>
    </xf>
    <xf numFmtId="0" fontId="1" fillId="37" borderId="22" xfId="0" applyFont="1" applyFill="1" applyBorder="1" applyAlignment="1">
      <alignment horizontal="left" vertical="top" shrinkToFit="1"/>
    </xf>
    <xf numFmtId="0" fontId="1" fillId="37" borderId="24" xfId="0" applyFont="1" applyFill="1" applyBorder="1" applyAlignment="1">
      <alignment horizontal="left" vertical="top" shrinkToFit="1"/>
    </xf>
    <xf numFmtId="0" fontId="1" fillId="37" borderId="26" xfId="0" applyFont="1" applyFill="1" applyBorder="1" applyAlignment="1">
      <alignment horizontal="left" vertical="top" shrinkToFit="1"/>
    </xf>
    <xf numFmtId="0" fontId="1" fillId="8" borderId="0" xfId="0" applyFont="1" applyFill="1" applyAlignment="1">
      <alignment horizontal="left" vertical="top" shrinkToFit="1"/>
    </xf>
    <xf numFmtId="0" fontId="1" fillId="8" borderId="0" xfId="0" applyFont="1" applyFill="1" applyAlignment="1">
      <alignment horizontal="left" vertical="top"/>
    </xf>
    <xf numFmtId="0" fontId="42" fillId="8" borderId="5" xfId="0" applyFont="1" applyFill="1" applyBorder="1" applyAlignment="1">
      <alignment horizontal="center" vertical="center" shrinkToFit="1"/>
    </xf>
    <xf numFmtId="0" fontId="71" fillId="8" borderId="0" xfId="0" applyFont="1" applyFill="1" applyAlignment="1">
      <alignment horizontal="center" vertical="center"/>
    </xf>
    <xf numFmtId="0" fontId="71" fillId="8" borderId="0" xfId="0" applyFont="1" applyFill="1" applyAlignment="1">
      <alignment vertical="center"/>
    </xf>
    <xf numFmtId="0" fontId="37" fillId="23" borderId="1" xfId="0" applyFont="1" applyFill="1" applyBorder="1" applyAlignment="1">
      <alignment horizontal="left" vertical="center" shrinkToFit="1"/>
    </xf>
    <xf numFmtId="0" fontId="41" fillId="8" borderId="0" xfId="0" applyFont="1" applyFill="1" applyAlignment="1">
      <alignment horizontal="center" vertical="center"/>
    </xf>
    <xf numFmtId="0" fontId="41" fillId="8" borderId="0" xfId="0" applyFont="1" applyFill="1" applyAlignment="1">
      <alignment vertical="center"/>
    </xf>
    <xf numFmtId="0" fontId="37" fillId="8" borderId="1" xfId="0" applyFont="1" applyFill="1" applyBorder="1" applyAlignment="1">
      <alignment horizontal="left" vertical="center" shrinkToFit="1"/>
    </xf>
    <xf numFmtId="0" fontId="37" fillId="8" borderId="1" xfId="0" applyFont="1" applyFill="1" applyBorder="1" applyAlignment="1">
      <alignment horizontal="center" vertical="center"/>
    </xf>
    <xf numFmtId="0" fontId="37" fillId="8" borderId="8" xfId="0" applyFont="1" applyFill="1" applyBorder="1" applyAlignment="1">
      <alignment horizontal="left" vertical="center" shrinkToFit="1"/>
    </xf>
    <xf numFmtId="0" fontId="37" fillId="8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vertical="center"/>
    </xf>
    <xf numFmtId="0" fontId="37" fillId="8" borderId="0" xfId="0" applyFont="1" applyFill="1" applyAlignment="1">
      <alignment horizontal="left" vertical="center" shrinkToFit="1"/>
    </xf>
    <xf numFmtId="0" fontId="36" fillId="8" borderId="1" xfId="0" applyFont="1" applyFill="1" applyBorder="1" applyAlignment="1">
      <alignment horizontal="left" vertical="center" wrapText="1" shrinkToFit="1"/>
    </xf>
    <xf numFmtId="0" fontId="36" fillId="8" borderId="1" xfId="0" applyFont="1" applyFill="1" applyBorder="1" applyAlignment="1">
      <alignment horizontal="center" vertical="center" wrapText="1"/>
    </xf>
    <xf numFmtId="0" fontId="48" fillId="8" borderId="0" xfId="0" applyFont="1" applyFill="1" applyAlignment="1">
      <alignment vertical="center" wrapText="1"/>
    </xf>
    <xf numFmtId="0" fontId="37" fillId="8" borderId="0" xfId="0" applyFont="1" applyFill="1" applyAlignment="1">
      <alignment horizontal="center" vertical="center"/>
    </xf>
    <xf numFmtId="0" fontId="37" fillId="8" borderId="0" xfId="0" applyFont="1" applyFill="1" applyAlignment="1">
      <alignment horizontal="left" vertical="center"/>
    </xf>
    <xf numFmtId="0" fontId="15" fillId="0" borderId="5" xfId="0" applyFont="1" applyBorder="1" applyAlignment="1" applyProtection="1">
      <alignment horizontal="right" vertic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vertical="center"/>
      <protection hidden="1"/>
    </xf>
    <xf numFmtId="0" fontId="72" fillId="21" borderId="0" xfId="0" applyFont="1" applyFill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left"/>
      <protection locked="0"/>
    </xf>
    <xf numFmtId="0" fontId="4" fillId="14" borderId="3" xfId="0" applyFont="1" applyFill="1" applyBorder="1" applyAlignment="1" applyProtection="1">
      <alignment horizontal="left" vertical="center"/>
      <protection locked="0"/>
    </xf>
    <xf numFmtId="0" fontId="4" fillId="14" borderId="3" xfId="0" applyFont="1" applyFill="1" applyBorder="1" applyAlignment="1" applyProtection="1">
      <alignment horizontal="center" vertical="center"/>
      <protection locked="0"/>
    </xf>
    <xf numFmtId="0" fontId="73" fillId="21" borderId="0" xfId="0" applyNumberFormat="1" applyFont="1" applyFill="1" applyAlignment="1" applyProtection="1">
      <alignment shrinkToFit="1"/>
      <protection locked="0"/>
    </xf>
    <xf numFmtId="0" fontId="73" fillId="21" borderId="0" xfId="0" applyNumberFormat="1" applyFont="1" applyFill="1" applyAlignment="1" applyProtection="1">
      <alignment horizontal="center" vertical="center" shrinkToFit="1"/>
      <protection locked="0"/>
    </xf>
    <xf numFmtId="0" fontId="73" fillId="21" borderId="0" xfId="0" applyFont="1" applyFill="1" applyProtection="1">
      <protection locked="0"/>
    </xf>
    <xf numFmtId="0" fontId="73" fillId="21" borderId="0" xfId="0" applyFont="1" applyFill="1" applyAlignment="1" applyProtection="1">
      <alignment horizontal="left"/>
      <protection locked="0"/>
    </xf>
    <xf numFmtId="0" fontId="74" fillId="9" borderId="1" xfId="0" applyFont="1" applyFill="1" applyBorder="1" applyAlignment="1" applyProtection="1">
      <alignment horizontal="center" vertical="center"/>
      <protection hidden="1"/>
    </xf>
    <xf numFmtId="0" fontId="74" fillId="9" borderId="1" xfId="0" applyFont="1" applyFill="1" applyBorder="1" applyAlignment="1" applyProtection="1">
      <alignment horizontal="center" vertical="center" wrapText="1"/>
      <protection hidden="1"/>
    </xf>
    <xf numFmtId="0" fontId="75" fillId="0" borderId="0" xfId="0" applyFont="1"/>
    <xf numFmtId="0" fontId="74" fillId="16" borderId="1" xfId="0" applyFont="1" applyFill="1" applyBorder="1" applyAlignment="1" applyProtection="1">
      <alignment horizontal="center" vertical="center"/>
      <protection hidden="1"/>
    </xf>
    <xf numFmtId="0" fontId="74" fillId="2" borderId="1" xfId="0" applyFont="1" applyFill="1" applyBorder="1" applyAlignment="1" applyProtection="1">
      <alignment horizontal="center" vertical="center" wrapText="1"/>
      <protection hidden="1"/>
    </xf>
    <xf numFmtId="0" fontId="74" fillId="16" borderId="1" xfId="0" applyFont="1" applyFill="1" applyBorder="1" applyAlignment="1" applyProtection="1">
      <alignment horizontal="center" vertical="center" wrapText="1"/>
      <protection hidden="1"/>
    </xf>
    <xf numFmtId="0" fontId="74" fillId="3" borderId="1" xfId="0" applyFont="1" applyFill="1" applyBorder="1" applyAlignment="1" applyProtection="1">
      <alignment horizontal="center" vertical="center" wrapText="1"/>
      <protection hidden="1"/>
    </xf>
    <xf numFmtId="0" fontId="74" fillId="0" borderId="1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vertical="center"/>
      <protection locked="0"/>
    </xf>
    <xf numFmtId="0" fontId="75" fillId="0" borderId="0" xfId="0" applyFont="1" applyAlignment="1" applyProtection="1">
      <alignment vertical="center" shrinkToFit="1"/>
      <protection locked="0"/>
    </xf>
    <xf numFmtId="0" fontId="53" fillId="2" borderId="18" xfId="0" applyFont="1" applyFill="1" applyBorder="1" applyAlignment="1" applyProtection="1">
      <alignment horizontal="center" vertical="center" shrinkToFit="1"/>
      <protection locked="0"/>
    </xf>
    <xf numFmtId="0" fontId="28" fillId="21" borderId="0" xfId="0" applyFont="1" applyFill="1" applyAlignment="1">
      <alignment vertical="center"/>
    </xf>
    <xf numFmtId="0" fontId="28" fillId="40" borderId="0" xfId="0" applyFont="1" applyFill="1" applyAlignment="1">
      <alignment vertical="center"/>
    </xf>
    <xf numFmtId="0" fontId="28" fillId="40" borderId="0" xfId="0" applyFont="1" applyFill="1" applyAlignment="1" applyProtection="1">
      <alignment vertical="center"/>
    </xf>
    <xf numFmtId="0" fontId="28" fillId="0" borderId="0" xfId="0" applyFont="1" applyAlignment="1">
      <alignment vertical="center"/>
    </xf>
    <xf numFmtId="0" fontId="77" fillId="40" borderId="0" xfId="0" applyFont="1" applyFill="1" applyAlignment="1">
      <alignment vertical="center"/>
    </xf>
    <xf numFmtId="0" fontId="28" fillId="19" borderId="2" xfId="0" applyFont="1" applyFill="1" applyBorder="1" applyAlignment="1">
      <alignment vertical="center"/>
    </xf>
    <xf numFmtId="0" fontId="28" fillId="19" borderId="3" xfId="0" applyFont="1" applyFill="1" applyBorder="1" applyAlignment="1">
      <alignment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Alignment="1" applyProtection="1">
      <alignment vertical="center"/>
    </xf>
    <xf numFmtId="0" fontId="28" fillId="27" borderId="0" xfId="0" applyFont="1" applyFill="1" applyAlignment="1">
      <alignment vertical="center"/>
    </xf>
    <xf numFmtId="0" fontId="28" fillId="30" borderId="0" xfId="0" applyFont="1" applyFill="1" applyAlignment="1">
      <alignment vertical="center"/>
    </xf>
    <xf numFmtId="0" fontId="28" fillId="21" borderId="0" xfId="0" applyFont="1" applyFill="1" applyAlignment="1">
      <alignment horizontal="center" vertical="center" shrinkToFit="1"/>
    </xf>
    <xf numFmtId="0" fontId="82" fillId="4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21" borderId="0" xfId="0" applyFont="1" applyFill="1" applyAlignment="1">
      <alignment horizontal="center" vertical="center"/>
    </xf>
    <xf numFmtId="0" fontId="24" fillId="21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18" borderId="27" xfId="0" applyFont="1" applyFill="1" applyBorder="1" applyAlignment="1">
      <alignment horizontal="center" vertical="center"/>
    </xf>
    <xf numFmtId="0" fontId="28" fillId="18" borderId="27" xfId="0" applyFont="1" applyFill="1" applyBorder="1" applyAlignment="1">
      <alignment horizontal="center" vertical="center"/>
    </xf>
    <xf numFmtId="0" fontId="33" fillId="18" borderId="1" xfId="0" applyFont="1" applyFill="1" applyBorder="1" applyAlignment="1" applyProtection="1">
      <alignment horizontal="left" vertical="top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Protection="1">
      <protection locked="0"/>
    </xf>
    <xf numFmtId="0" fontId="28" fillId="40" borderId="18" xfId="0" applyFont="1" applyFill="1" applyBorder="1" applyAlignment="1">
      <alignment vertical="center"/>
    </xf>
    <xf numFmtId="0" fontId="35" fillId="18" borderId="18" xfId="0" applyFont="1" applyFill="1" applyBorder="1" applyAlignment="1" applyProtection="1">
      <alignment horizontal="center" vertical="center"/>
      <protection locked="0"/>
    </xf>
    <xf numFmtId="0" fontId="53" fillId="18" borderId="18" xfId="0" applyFont="1" applyFill="1" applyBorder="1" applyAlignment="1" applyProtection="1">
      <alignment horizontal="center" vertical="center" shrinkToFit="1"/>
      <protection locked="0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1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12" borderId="3" xfId="0" applyFont="1" applyFill="1" applyBorder="1" applyAlignment="1" applyProtection="1">
      <alignment horizontal="left" vertical="center"/>
      <protection locked="0"/>
    </xf>
    <xf numFmtId="0" fontId="4" fillId="12" borderId="3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Protection="1">
      <protection locked="0"/>
    </xf>
    <xf numFmtId="0" fontId="4" fillId="12" borderId="1" xfId="0" applyFont="1" applyFill="1" applyBorder="1" applyAlignment="1" applyProtection="1">
      <alignment horizontal="center"/>
      <protection locked="0"/>
    </xf>
    <xf numFmtId="0" fontId="4" fillId="12" borderId="1" xfId="0" applyFont="1" applyFill="1" applyBorder="1" applyAlignment="1" applyProtection="1">
      <alignment horizontal="left" vertical="center"/>
      <protection locked="0"/>
    </xf>
    <xf numFmtId="0" fontId="4" fillId="12" borderId="1" xfId="0" applyFont="1" applyFill="1" applyBorder="1" applyAlignment="1" applyProtection="1">
      <alignment horizontal="left"/>
      <protection locked="0"/>
    </xf>
    <xf numFmtId="0" fontId="4" fillId="24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3" xfId="0" applyFont="1" applyFill="1" applyBorder="1" applyAlignment="1" applyProtection="1">
      <alignment horizontal="left" vertical="center"/>
      <protection locked="0"/>
    </xf>
    <xf numFmtId="0" fontId="4" fillId="24" borderId="3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Protection="1">
      <protection locked="0"/>
    </xf>
    <xf numFmtId="0" fontId="4" fillId="24" borderId="1" xfId="0" applyFont="1" applyFill="1" applyBorder="1" applyAlignment="1" applyProtection="1">
      <alignment horizontal="left" vertical="center"/>
      <protection locked="0"/>
    </xf>
    <xf numFmtId="0" fontId="4" fillId="24" borderId="1" xfId="0" applyFont="1" applyFill="1" applyBorder="1" applyAlignment="1" applyProtection="1">
      <alignment horizontal="center"/>
      <protection locked="0"/>
    </xf>
    <xf numFmtId="0" fontId="4" fillId="24" borderId="1" xfId="0" applyFont="1" applyFill="1" applyBorder="1" applyProtection="1">
      <protection locked="0"/>
    </xf>
    <xf numFmtId="14" fontId="4" fillId="24" borderId="3" xfId="0" applyNumberFormat="1" applyFont="1" applyFill="1" applyBorder="1" applyAlignment="1" applyProtection="1">
      <alignment horizontal="center" vertical="center"/>
      <protection locked="0"/>
    </xf>
    <xf numFmtId="0" fontId="4" fillId="41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1" borderId="3" xfId="0" applyFont="1" applyFill="1" applyBorder="1" applyAlignment="1" applyProtection="1">
      <alignment horizontal="left" vertical="center"/>
      <protection locked="0"/>
    </xf>
    <xf numFmtId="0" fontId="4" fillId="41" borderId="3" xfId="0" applyFont="1" applyFill="1" applyBorder="1" applyAlignment="1" applyProtection="1">
      <alignment horizontal="center" vertical="center"/>
      <protection locked="0"/>
    </xf>
    <xf numFmtId="0" fontId="4" fillId="41" borderId="0" xfId="0" applyFont="1" applyFill="1" applyProtection="1">
      <protection locked="0"/>
    </xf>
    <xf numFmtId="0" fontId="4" fillId="41" borderId="1" xfId="0" applyFont="1" applyFill="1" applyBorder="1" applyAlignment="1" applyProtection="1">
      <alignment horizontal="center" vertical="center"/>
      <protection locked="0"/>
    </xf>
    <xf numFmtId="0" fontId="4" fillId="41" borderId="1" xfId="0" applyFont="1" applyFill="1" applyBorder="1" applyProtection="1">
      <protection locked="0"/>
    </xf>
    <xf numFmtId="0" fontId="4" fillId="41" borderId="1" xfId="0" applyFont="1" applyFill="1" applyBorder="1" applyAlignment="1" applyProtection="1">
      <alignment horizontal="left" vertical="center"/>
      <protection locked="0"/>
    </xf>
    <xf numFmtId="0" fontId="4" fillId="41" borderId="1" xfId="0" applyFont="1" applyFill="1" applyBorder="1" applyAlignment="1" applyProtection="1">
      <alignment horizontal="center"/>
      <protection locked="0"/>
    </xf>
    <xf numFmtId="0" fontId="4" fillId="14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14" borderId="0" xfId="0" applyFont="1" applyFill="1" applyProtection="1">
      <protection locked="0"/>
    </xf>
    <xf numFmtId="0" fontId="4" fillId="14" borderId="1" xfId="0" applyFont="1" applyFill="1" applyBorder="1" applyProtection="1">
      <protection locked="0"/>
    </xf>
    <xf numFmtId="0" fontId="4" fillId="14" borderId="1" xfId="0" applyFont="1" applyFill="1" applyBorder="1" applyAlignment="1" applyProtection="1">
      <alignment horizontal="left" vertical="center"/>
      <protection locked="0"/>
    </xf>
    <xf numFmtId="0" fontId="4" fillId="14" borderId="1" xfId="0" applyFont="1" applyFill="1" applyBorder="1" applyAlignment="1" applyProtection="1">
      <alignment horizontal="center"/>
      <protection locked="0"/>
    </xf>
    <xf numFmtId="0" fontId="4" fillId="4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2" borderId="3" xfId="0" applyFont="1" applyFill="1" applyBorder="1" applyAlignment="1" applyProtection="1">
      <alignment horizontal="left" vertical="center"/>
      <protection locked="0"/>
    </xf>
    <xf numFmtId="0" fontId="4" fillId="42" borderId="3" xfId="0" applyFont="1" applyFill="1" applyBorder="1" applyAlignment="1" applyProtection="1">
      <alignment horizontal="center" vertical="center"/>
      <protection locked="0"/>
    </xf>
    <xf numFmtId="0" fontId="4" fillId="42" borderId="0" xfId="0" applyFont="1" applyFill="1" applyProtection="1">
      <protection locked="0"/>
    </xf>
    <xf numFmtId="0" fontId="4" fillId="42" borderId="1" xfId="0" applyFont="1" applyFill="1" applyBorder="1" applyAlignment="1" applyProtection="1">
      <alignment horizontal="center" vertical="center"/>
      <protection locked="0"/>
    </xf>
    <xf numFmtId="0" fontId="4" fillId="42" borderId="1" xfId="0" applyFont="1" applyFill="1" applyBorder="1" applyProtection="1">
      <protection locked="0"/>
    </xf>
    <xf numFmtId="0" fontId="4" fillId="42" borderId="1" xfId="0" applyFont="1" applyFill="1" applyBorder="1" applyAlignment="1" applyProtection="1">
      <alignment horizontal="left" vertical="center"/>
      <protection locked="0"/>
    </xf>
    <xf numFmtId="0" fontId="4" fillId="42" borderId="1" xfId="0" applyFont="1" applyFill="1" applyBorder="1" applyAlignment="1" applyProtection="1">
      <alignment horizontal="center"/>
      <protection locked="0"/>
    </xf>
    <xf numFmtId="0" fontId="4" fillId="2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3" xfId="0" applyFont="1" applyFill="1" applyBorder="1" applyAlignment="1" applyProtection="1">
      <alignment horizontal="left" vertical="center"/>
      <protection locked="0"/>
    </xf>
    <xf numFmtId="0" fontId="4" fillId="20" borderId="3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Protection="1">
      <protection locked="0"/>
    </xf>
    <xf numFmtId="0" fontId="4" fillId="20" borderId="1" xfId="0" applyFont="1" applyFill="1" applyBorder="1" applyProtection="1">
      <protection locked="0"/>
    </xf>
    <xf numFmtId="0" fontId="4" fillId="20" borderId="1" xfId="0" applyFont="1" applyFill="1" applyBorder="1" applyAlignment="1" applyProtection="1">
      <alignment horizontal="left" vertical="center"/>
      <protection locked="0"/>
    </xf>
    <xf numFmtId="0" fontId="4" fillId="20" borderId="1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wrapText="1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right" vertical="top"/>
      <protection locked="0"/>
    </xf>
    <xf numFmtId="0" fontId="18" fillId="8" borderId="0" xfId="0" applyFont="1" applyFill="1" applyBorder="1" applyAlignment="1" applyProtection="1">
      <alignment horizontal="left" vertical="top"/>
      <protection locked="0"/>
    </xf>
    <xf numFmtId="0" fontId="5" fillId="8" borderId="0" xfId="0" applyFont="1" applyFill="1" applyBorder="1" applyAlignment="1" applyProtection="1">
      <alignment horizontal="left" vertical="top"/>
      <protection locked="0"/>
    </xf>
    <xf numFmtId="0" fontId="5" fillId="8" borderId="0" xfId="0" applyFont="1" applyFill="1" applyBorder="1" applyAlignment="1" applyProtection="1">
      <alignment horizontal="center" vertical="top" wrapText="1"/>
      <protection hidden="1"/>
    </xf>
    <xf numFmtId="0" fontId="9" fillId="8" borderId="1" xfId="0" applyFont="1" applyFill="1" applyBorder="1" applyAlignment="1" applyProtection="1">
      <alignment vertical="top" wrapText="1"/>
      <protection locked="0"/>
    </xf>
    <xf numFmtId="0" fontId="84" fillId="8" borderId="1" xfId="0" applyFont="1" applyFill="1" applyBorder="1" applyAlignment="1" applyProtection="1">
      <alignment vertical="top" wrapText="1"/>
      <protection locked="0"/>
    </xf>
    <xf numFmtId="0" fontId="83" fillId="8" borderId="1" xfId="0" applyFont="1" applyFill="1" applyBorder="1" applyAlignment="1" applyProtection="1">
      <alignment vertical="top" wrapText="1"/>
      <protection locked="0"/>
    </xf>
    <xf numFmtId="49" fontId="3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shrinkToFit="1"/>
      <protection locked="0"/>
    </xf>
    <xf numFmtId="49" fontId="3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top" wrapText="1"/>
      <protection locked="0"/>
    </xf>
    <xf numFmtId="0" fontId="39" fillId="0" borderId="1" xfId="0" applyFont="1" applyFill="1" applyBorder="1" applyAlignment="1" applyProtection="1">
      <alignment horizontal="center" vertical="center" shrinkToFit="1"/>
      <protection hidden="1"/>
    </xf>
    <xf numFmtId="187" fontId="29" fillId="0" borderId="7" xfId="0" applyNumberFormat="1" applyFont="1" applyFill="1" applyBorder="1" applyAlignment="1" applyProtection="1">
      <alignment horizontal="center" vertical="top" shrinkToFit="1"/>
      <protection hidden="1"/>
    </xf>
    <xf numFmtId="4" fontId="29" fillId="0" borderId="7" xfId="0" applyNumberFormat="1" applyFont="1" applyFill="1" applyBorder="1" applyAlignment="1" applyProtection="1">
      <alignment horizontal="center" vertical="top" shrinkToFit="1"/>
      <protection hidden="1"/>
    </xf>
    <xf numFmtId="4" fontId="44" fillId="0" borderId="3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left" vertical="top"/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0" fontId="33" fillId="0" borderId="9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NumberFormat="1" applyFont="1" applyFill="1" applyBorder="1" applyAlignment="1" applyProtection="1">
      <alignment horizontal="center" vertical="center"/>
      <protection locked="0"/>
    </xf>
    <xf numFmtId="0" fontId="37" fillId="0" borderId="14" xfId="0" applyNumberFormat="1" applyFont="1" applyFill="1" applyBorder="1" applyAlignment="1" applyProtection="1">
      <protection locked="0"/>
    </xf>
    <xf numFmtId="0" fontId="37" fillId="0" borderId="4" xfId="0" applyNumberFormat="1" applyFont="1" applyFill="1" applyBorder="1" applyAlignment="1" applyProtection="1"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49" fontId="46" fillId="0" borderId="0" xfId="0" applyNumberFormat="1" applyFont="1" applyFill="1" applyAlignment="1" applyProtection="1">
      <alignment vertical="center"/>
      <protection locked="0"/>
    </xf>
    <xf numFmtId="49" fontId="45" fillId="0" borderId="0" xfId="0" applyNumberFormat="1" applyFont="1" applyFill="1" applyAlignment="1" applyProtection="1">
      <protection locked="0"/>
    </xf>
    <xf numFmtId="49" fontId="45" fillId="0" borderId="0" xfId="0" applyNumberFormat="1" applyFont="1" applyFill="1" applyAlignment="1" applyProtection="1">
      <alignment horizontal="left" vertical="top"/>
      <protection locked="0"/>
    </xf>
    <xf numFmtId="49" fontId="46" fillId="0" borderId="2" xfId="0" applyNumberFormat="1" applyFont="1" applyFill="1" applyBorder="1" applyAlignment="1" applyProtection="1">
      <alignment vertical="center"/>
      <protection locked="0"/>
    </xf>
    <xf numFmtId="49" fontId="46" fillId="0" borderId="10" xfId="0" applyNumberFormat="1" applyFont="1" applyFill="1" applyBorder="1" applyAlignment="1" applyProtection="1">
      <alignment vertical="center"/>
      <protection locked="0"/>
    </xf>
    <xf numFmtId="49" fontId="45" fillId="0" borderId="0" xfId="0" applyNumberFormat="1" applyFont="1" applyFill="1" applyAlignment="1" applyProtection="1">
      <alignment horizontal="left" vertical="center"/>
      <protection locked="0"/>
    </xf>
    <xf numFmtId="49" fontId="45" fillId="0" borderId="0" xfId="0" applyNumberFormat="1" applyFont="1" applyFill="1" applyAlignment="1" applyProtection="1">
      <alignment horizontal="center" vertical="center"/>
      <protection locked="0"/>
    </xf>
    <xf numFmtId="49" fontId="45" fillId="0" borderId="0" xfId="0" applyNumberFormat="1" applyFont="1" applyFill="1" applyAlignment="1" applyProtection="1">
      <alignment horizontal="center" vertical="center" shrinkToFit="1"/>
      <protection locked="0"/>
    </xf>
    <xf numFmtId="0" fontId="62" fillId="0" borderId="1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right" vertical="top"/>
      <protection locked="0"/>
    </xf>
    <xf numFmtId="0" fontId="30" fillId="0" borderId="0" xfId="0" applyFont="1" applyFill="1" applyAlignment="1" applyProtection="1">
      <alignment vertical="top"/>
      <protection locked="0"/>
    </xf>
    <xf numFmtId="0" fontId="30" fillId="0" borderId="9" xfId="0" applyFont="1" applyFill="1" applyBorder="1" applyAlignment="1" applyProtection="1">
      <alignment horizontal="left" vertical="top"/>
      <protection locked="0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30" fillId="0" borderId="11" xfId="0" applyFont="1" applyFill="1" applyBorder="1" applyAlignment="1" applyProtection="1">
      <alignment horizontal="left" vertical="top"/>
      <protection locked="0"/>
    </xf>
    <xf numFmtId="0" fontId="30" fillId="0" borderId="9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0" fillId="0" borderId="11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1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right" vertical="center"/>
      <protection locked="0"/>
    </xf>
    <xf numFmtId="0" fontId="30" fillId="0" borderId="11" xfId="0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right" vertical="top"/>
      <protection locked="0"/>
    </xf>
    <xf numFmtId="0" fontId="30" fillId="0" borderId="9" xfId="0" applyFont="1" applyFill="1" applyBorder="1" applyAlignment="1" applyProtection="1">
      <alignment horizontal="right" vertical="top"/>
      <protection locked="0"/>
    </xf>
    <xf numFmtId="0" fontId="30" fillId="0" borderId="11" xfId="0" applyFont="1" applyFill="1" applyBorder="1" applyAlignment="1" applyProtection="1">
      <alignment horizontal="right" vertical="top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0" fontId="30" fillId="0" borderId="11" xfId="0" applyFont="1" applyFill="1" applyBorder="1" applyAlignment="1" applyProtection="1">
      <alignment horizontal="center" vertical="top" wrapText="1"/>
      <protection hidden="1"/>
    </xf>
    <xf numFmtId="0" fontId="30" fillId="0" borderId="0" xfId="0" applyFont="1" applyFill="1" applyBorder="1" applyAlignment="1" applyProtection="1">
      <alignment vertical="top"/>
      <protection locked="0"/>
    </xf>
    <xf numFmtId="0" fontId="30" fillId="0" borderId="11" xfId="0" applyFont="1" applyFill="1" applyBorder="1" applyAlignment="1" applyProtection="1">
      <alignment vertical="top"/>
      <protection locked="0"/>
    </xf>
    <xf numFmtId="0" fontId="30" fillId="0" borderId="14" xfId="0" applyFont="1" applyFill="1" applyBorder="1" applyAlignment="1" applyProtection="1">
      <alignment horizontal="left" vertical="top"/>
      <protection locked="0"/>
    </xf>
    <xf numFmtId="0" fontId="30" fillId="0" borderId="4" xfId="0" applyFont="1" applyFill="1" applyBorder="1" applyAlignment="1" applyProtection="1">
      <alignment horizontal="left" vertical="top"/>
      <protection locked="0"/>
    </xf>
    <xf numFmtId="0" fontId="30" fillId="0" borderId="15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Alignment="1" applyProtection="1">
      <alignment horizontal="left" vertical="top"/>
      <protection locked="0"/>
    </xf>
    <xf numFmtId="0" fontId="30" fillId="0" borderId="9" xfId="0" applyFont="1" applyFill="1" applyBorder="1" applyAlignment="1" applyProtection="1">
      <alignment vertical="top"/>
      <protection locked="0"/>
    </xf>
    <xf numFmtId="0" fontId="30" fillId="0" borderId="12" xfId="0" applyFont="1" applyFill="1" applyBorder="1" applyAlignment="1" applyProtection="1">
      <alignment horizontal="left" vertical="top"/>
      <protection locked="0"/>
    </xf>
    <xf numFmtId="0" fontId="30" fillId="0" borderId="8" xfId="0" applyFont="1" applyFill="1" applyBorder="1" applyAlignment="1" applyProtection="1">
      <alignment horizontal="left" vertical="top"/>
      <protection locked="0"/>
    </xf>
    <xf numFmtId="0" fontId="30" fillId="0" borderId="13" xfId="0" applyFont="1" applyFill="1" applyBorder="1" applyAlignment="1" applyProtection="1">
      <alignment horizontal="left" vertical="top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9" xfId="0" applyFont="1" applyFill="1" applyBorder="1" applyAlignment="1" applyProtection="1">
      <alignment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 shrinkToFit="1"/>
      <protection hidden="1"/>
    </xf>
    <xf numFmtId="0" fontId="84" fillId="8" borderId="1" xfId="0" applyFont="1" applyFill="1" applyBorder="1" applyAlignment="1" applyProtection="1">
      <alignment horizontal="left" vertical="center" wrapText="1"/>
      <protection locked="0"/>
    </xf>
    <xf numFmtId="0" fontId="85" fillId="8" borderId="1" xfId="0" applyFont="1" applyFill="1" applyBorder="1" applyAlignment="1" applyProtection="1">
      <alignment horizontal="left" vertical="center" wrapText="1"/>
      <protection locked="0"/>
    </xf>
    <xf numFmtId="0" fontId="86" fillId="8" borderId="1" xfId="0" applyFont="1" applyFill="1" applyBorder="1" applyAlignment="1" applyProtection="1">
      <alignment horizontal="left" vertical="center" wrapText="1"/>
      <protection locked="0"/>
    </xf>
    <xf numFmtId="0" fontId="88" fillId="0" borderId="0" xfId="0" applyFont="1" applyAlignment="1" applyProtection="1">
      <alignment horizontal="left" vertical="center"/>
      <protection locked="0"/>
    </xf>
    <xf numFmtId="0" fontId="89" fillId="0" borderId="0" xfId="0" applyFont="1" applyAlignment="1" applyProtection="1">
      <alignment horizontal="left" vertical="center"/>
      <protection locked="0"/>
    </xf>
    <xf numFmtId="0" fontId="89" fillId="0" borderId="1" xfId="0" applyFont="1" applyBorder="1" applyAlignment="1" applyProtection="1">
      <alignment horizontal="left" vertical="center"/>
      <protection locked="0"/>
    </xf>
    <xf numFmtId="0" fontId="89" fillId="8" borderId="0" xfId="0" applyFont="1" applyFill="1" applyAlignment="1" applyProtection="1">
      <alignment horizontal="left" vertical="center"/>
      <protection hidden="1"/>
    </xf>
    <xf numFmtId="0" fontId="89" fillId="8" borderId="0" xfId="0" applyFont="1" applyFill="1" applyBorder="1" applyAlignment="1" applyProtection="1">
      <alignment vertical="center"/>
      <protection locked="0"/>
    </xf>
    <xf numFmtId="0" fontId="89" fillId="8" borderId="0" xfId="0" applyFont="1" applyFill="1" applyAlignment="1" applyProtection="1">
      <alignment horizontal="left" vertical="center"/>
      <protection locked="0"/>
    </xf>
    <xf numFmtId="0" fontId="91" fillId="10" borderId="1" xfId="0" applyFont="1" applyFill="1" applyBorder="1" applyAlignment="1" applyProtection="1">
      <alignment horizontal="center" vertical="top" wrapText="1"/>
      <protection locked="0"/>
    </xf>
    <xf numFmtId="0" fontId="92" fillId="12" borderId="1" xfId="0" applyFont="1" applyFill="1" applyBorder="1" applyAlignment="1" applyProtection="1">
      <alignment horizontal="center" vertical="center" shrinkToFit="1"/>
      <protection hidden="1"/>
    </xf>
    <xf numFmtId="0" fontId="92" fillId="13" borderId="1" xfId="0" applyFont="1" applyFill="1" applyBorder="1" applyAlignment="1" applyProtection="1">
      <alignment horizontal="center" vertical="center" shrinkToFit="1"/>
      <protection hidden="1"/>
    </xf>
    <xf numFmtId="0" fontId="92" fillId="14" borderId="1" xfId="0" applyFont="1" applyFill="1" applyBorder="1" applyAlignment="1" applyProtection="1">
      <alignment horizontal="center" vertical="center" shrinkToFit="1"/>
      <protection hidden="1"/>
    </xf>
    <xf numFmtId="187" fontId="90" fillId="11" borderId="7" xfId="0" applyNumberFormat="1" applyFont="1" applyFill="1" applyBorder="1" applyAlignment="1" applyProtection="1">
      <alignment horizontal="center" vertical="top" shrinkToFit="1"/>
      <protection hidden="1"/>
    </xf>
    <xf numFmtId="4" fontId="90" fillId="11" borderId="7" xfId="0" applyNumberFormat="1" applyFont="1" applyFill="1" applyBorder="1" applyAlignment="1" applyProtection="1">
      <alignment horizontal="center" vertical="top" shrinkToFit="1"/>
      <protection hidden="1"/>
    </xf>
    <xf numFmtId="4" fontId="93" fillId="0" borderId="3" xfId="0" applyNumberFormat="1" applyFont="1" applyBorder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left" vertical="center"/>
      <protection locked="0"/>
    </xf>
    <xf numFmtId="0" fontId="46" fillId="17" borderId="5" xfId="0" applyFont="1" applyFill="1" applyBorder="1" applyAlignment="1" applyProtection="1">
      <alignment horizontal="center" wrapText="1" shrinkToFit="1"/>
      <protection locked="0"/>
    </xf>
    <xf numFmtId="0" fontId="46" fillId="13" borderId="5" xfId="0" applyFont="1" applyFill="1" applyBorder="1" applyAlignment="1" applyProtection="1">
      <alignment horizontal="center" vertical="center" shrinkToFit="1"/>
      <protection locked="0"/>
    </xf>
    <xf numFmtId="0" fontId="46" fillId="14" borderId="5" xfId="0" applyFont="1" applyFill="1" applyBorder="1" applyAlignment="1" applyProtection="1">
      <alignment horizontal="center" vertical="center" shrinkToFit="1"/>
      <protection locked="0"/>
    </xf>
    <xf numFmtId="0" fontId="46" fillId="17" borderId="6" xfId="0" applyFont="1" applyFill="1" applyBorder="1" applyAlignment="1" applyProtection="1">
      <alignment horizontal="center" vertical="top" wrapText="1" shrinkToFit="1"/>
      <protection locked="0"/>
    </xf>
    <xf numFmtId="49" fontId="46" fillId="12" borderId="6" xfId="0" applyNumberFormat="1" applyFont="1" applyFill="1" applyBorder="1" applyAlignment="1" applyProtection="1">
      <alignment horizontal="center" vertical="center" wrapText="1"/>
      <protection locked="0"/>
    </xf>
    <xf numFmtId="49" fontId="46" fillId="13" borderId="6" xfId="0" applyNumberFormat="1" applyFont="1" applyFill="1" applyBorder="1" applyAlignment="1" applyProtection="1">
      <alignment horizontal="center" vertical="center" wrapText="1"/>
      <protection locked="0"/>
    </xf>
    <xf numFmtId="49" fontId="46" fillId="14" borderId="6" xfId="0" applyNumberFormat="1" applyFont="1" applyFill="1" applyBorder="1" applyAlignment="1" applyProtection="1">
      <alignment horizontal="center" vertical="center" wrapText="1"/>
      <protection locked="0"/>
    </xf>
    <xf numFmtId="49" fontId="46" fillId="17" borderId="6" xfId="0" applyNumberFormat="1" applyFont="1" applyFill="1" applyBorder="1" applyAlignment="1" applyProtection="1">
      <alignment horizontal="center" vertical="center" shrinkToFit="1"/>
      <protection locked="0"/>
    </xf>
    <xf numFmtId="49" fontId="46" fillId="12" borderId="7" xfId="0" applyNumberFormat="1" applyFont="1" applyFill="1" applyBorder="1" applyAlignment="1" applyProtection="1">
      <alignment horizontal="center" vertical="center" wrapText="1"/>
      <protection locked="0"/>
    </xf>
    <xf numFmtId="49" fontId="46" fillId="13" borderId="7" xfId="0" applyNumberFormat="1" applyFont="1" applyFill="1" applyBorder="1" applyAlignment="1" applyProtection="1">
      <alignment horizontal="center" vertical="center" wrapText="1"/>
      <protection locked="0"/>
    </xf>
    <xf numFmtId="49" fontId="46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46" fillId="12" borderId="1" xfId="0" applyFont="1" applyFill="1" applyBorder="1" applyAlignment="1" applyProtection="1">
      <alignment horizontal="center" vertical="center" shrinkToFit="1"/>
      <protection locked="0"/>
    </xf>
    <xf numFmtId="0" fontId="46" fillId="13" borderId="1" xfId="0" applyFont="1" applyFill="1" applyBorder="1" applyAlignment="1" applyProtection="1">
      <alignment horizontal="center" vertical="center" shrinkToFit="1"/>
      <protection locked="0"/>
    </xf>
    <xf numFmtId="0" fontId="46" fillId="14" borderId="1" xfId="0" applyFont="1" applyFill="1" applyBorder="1" applyAlignment="1" applyProtection="1">
      <alignment horizontal="center" vertical="center" shrinkToFit="1"/>
      <protection locked="0"/>
    </xf>
    <xf numFmtId="49" fontId="46" fillId="17" borderId="7" xfId="0" applyNumberFormat="1" applyFont="1" applyFill="1" applyBorder="1" applyAlignment="1" applyProtection="1">
      <alignment horizontal="center" vertical="center" shrinkToFit="1"/>
      <protection locked="0"/>
    </xf>
    <xf numFmtId="0" fontId="94" fillId="10" borderId="1" xfId="0" applyFont="1" applyFill="1" applyBorder="1" applyAlignment="1" applyProtection="1">
      <alignment horizontal="center" vertical="top" wrapText="1"/>
      <protection locked="0"/>
    </xf>
    <xf numFmtId="0" fontId="85" fillId="8" borderId="1" xfId="0" applyFont="1" applyFill="1" applyBorder="1" applyAlignment="1" applyProtection="1">
      <alignment horizontal="center" vertical="center" wrapText="1"/>
      <protection locked="0"/>
    </xf>
    <xf numFmtId="0" fontId="95" fillId="8" borderId="1" xfId="0" applyFont="1" applyFill="1" applyBorder="1" applyAlignment="1" applyProtection="1">
      <alignment horizontal="left" vertical="top" wrapText="1"/>
      <protection locked="0"/>
    </xf>
    <xf numFmtId="0" fontId="95" fillId="8" borderId="1" xfId="0" applyFont="1" applyFill="1" applyBorder="1" applyAlignment="1" applyProtection="1">
      <alignment horizontal="center" vertical="center" wrapText="1"/>
      <protection locked="0"/>
    </xf>
    <xf numFmtId="0" fontId="96" fillId="8" borderId="1" xfId="0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Alignment="1">
      <alignment vertical="center" wrapText="1"/>
    </xf>
    <xf numFmtId="0" fontId="97" fillId="0" borderId="1" xfId="0" applyFont="1" applyBorder="1" applyAlignment="1">
      <alignment wrapText="1"/>
    </xf>
    <xf numFmtId="0" fontId="98" fillId="0" borderId="1" xfId="0" applyFont="1" applyBorder="1" applyAlignment="1">
      <alignment vertical="center" wrapText="1"/>
    </xf>
    <xf numFmtId="0" fontId="46" fillId="12" borderId="5" xfId="0" applyFont="1" applyFill="1" applyBorder="1" applyAlignment="1" applyProtection="1">
      <alignment horizontal="center" vertical="center" wrapText="1" shrinkToFit="1"/>
      <protection locked="0"/>
    </xf>
    <xf numFmtId="0" fontId="92" fillId="10" borderId="1" xfId="0" applyFont="1" applyFill="1" applyBorder="1" applyAlignment="1" applyProtection="1">
      <alignment horizontal="center" vertical="top" wrapText="1"/>
      <protection locked="0"/>
    </xf>
    <xf numFmtId="0" fontId="95" fillId="8" borderId="1" xfId="0" applyFont="1" applyFill="1" applyBorder="1" applyAlignment="1" applyProtection="1">
      <alignment horizontal="left" vertical="center" wrapText="1"/>
      <protection locked="0"/>
    </xf>
    <xf numFmtId="0" fontId="92" fillId="10" borderId="1" xfId="0" applyFont="1" applyFill="1" applyBorder="1" applyAlignment="1" applyProtection="1">
      <alignment horizontal="center" vertical="center" wrapText="1"/>
      <protection locked="0"/>
    </xf>
    <xf numFmtId="0" fontId="95" fillId="8" borderId="1" xfId="0" applyFont="1" applyFill="1" applyBorder="1" applyAlignment="1" applyProtection="1">
      <alignment vertical="top" wrapText="1"/>
      <protection locked="0"/>
    </xf>
    <xf numFmtId="0" fontId="100" fillId="8" borderId="1" xfId="0" applyFont="1" applyFill="1" applyBorder="1" applyAlignment="1" applyProtection="1">
      <alignment vertical="top" wrapText="1"/>
      <protection locked="0"/>
    </xf>
    <xf numFmtId="0" fontId="84" fillId="8" borderId="1" xfId="0" applyFont="1" applyFill="1" applyBorder="1" applyAlignment="1" applyProtection="1">
      <alignment horizontal="left" vertical="top" wrapText="1"/>
      <protection locked="0"/>
    </xf>
    <xf numFmtId="0" fontId="84" fillId="8" borderId="1" xfId="0" applyFont="1" applyFill="1" applyBorder="1" applyAlignment="1" applyProtection="1">
      <alignment wrapText="1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vertical="top" shrinkToFit="1"/>
      <protection hidden="1"/>
    </xf>
    <xf numFmtId="0" fontId="83" fillId="8" borderId="0" xfId="0" applyFont="1" applyFill="1" applyProtection="1">
      <protection locked="0"/>
    </xf>
    <xf numFmtId="0" fontId="102" fillId="8" borderId="5" xfId="0" applyFont="1" applyFill="1" applyBorder="1" applyAlignment="1" applyProtection="1">
      <alignment horizontal="center" vertical="center" wrapText="1"/>
      <protection locked="0"/>
    </xf>
    <xf numFmtId="0" fontId="102" fillId="8" borderId="7" xfId="0" applyFont="1" applyFill="1" applyBorder="1" applyAlignment="1" applyProtection="1">
      <alignment horizontal="center" vertical="center" wrapText="1"/>
      <protection locked="0"/>
    </xf>
    <xf numFmtId="0" fontId="102" fillId="8" borderId="1" xfId="0" applyFont="1" applyFill="1" applyBorder="1" applyAlignment="1" applyProtection="1">
      <alignment horizontal="center" vertical="center" wrapText="1"/>
      <protection locked="0"/>
    </xf>
    <xf numFmtId="0" fontId="84" fillId="8" borderId="1" xfId="0" applyFont="1" applyFill="1" applyBorder="1" applyAlignment="1" applyProtection="1">
      <alignment vertical="top" wrapText="1" shrinkToFit="1"/>
      <protection locked="0"/>
    </xf>
    <xf numFmtId="0" fontId="84" fillId="8" borderId="1" xfId="0" applyFont="1" applyFill="1" applyBorder="1" applyAlignment="1" applyProtection="1">
      <alignment vertical="center" wrapText="1"/>
      <protection locked="0"/>
    </xf>
    <xf numFmtId="0" fontId="95" fillId="8" borderId="1" xfId="0" applyFont="1" applyFill="1" applyBorder="1" applyAlignment="1" applyProtection="1">
      <alignment vertical="top" wrapText="1" shrinkToFit="1"/>
      <protection locked="0"/>
    </xf>
    <xf numFmtId="0" fontId="48" fillId="0" borderId="5" xfId="0" applyFont="1" applyFill="1" applyBorder="1" applyAlignment="1" applyProtection="1">
      <alignment horizontal="center" wrapText="1" shrinkToFit="1"/>
      <protection locked="0"/>
    </xf>
    <xf numFmtId="0" fontId="101" fillId="0" borderId="5" xfId="0" applyFont="1" applyFill="1" applyBorder="1" applyAlignment="1" applyProtection="1">
      <alignment horizontal="center" vertical="center" shrinkToFit="1"/>
      <protection locked="0"/>
    </xf>
    <xf numFmtId="0" fontId="48" fillId="0" borderId="6" xfId="0" applyFont="1" applyFill="1" applyBorder="1" applyAlignment="1" applyProtection="1">
      <alignment horizontal="center" vertical="top" wrapText="1" shrinkToFit="1"/>
      <protection locked="0"/>
    </xf>
    <xf numFmtId="49" fontId="4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0" fontId="4" fillId="12" borderId="6" xfId="0" applyFont="1" applyFill="1" applyBorder="1" applyAlignment="1" applyProtection="1">
      <alignment horizontal="center" vertical="center" shrinkToFit="1"/>
      <protection locked="0"/>
    </xf>
    <xf numFmtId="0" fontId="4" fillId="20" borderId="6" xfId="0" applyFont="1" applyFill="1" applyBorder="1" applyAlignment="1" applyProtection="1">
      <alignment horizontal="center" vertical="center" shrinkToFit="1"/>
      <protection locked="0"/>
    </xf>
    <xf numFmtId="0" fontId="4" fillId="14" borderId="6" xfId="0" applyFont="1" applyFill="1" applyBorder="1" applyAlignment="1" applyProtection="1">
      <alignment horizontal="center" vertical="center" shrinkToFit="1"/>
      <protection locked="0"/>
    </xf>
    <xf numFmtId="0" fontId="4" fillId="12" borderId="7" xfId="0" applyFont="1" applyFill="1" applyBorder="1" applyAlignment="1" applyProtection="1">
      <alignment horizontal="center" vertical="center" shrinkToFit="1"/>
      <protection locked="0"/>
    </xf>
    <xf numFmtId="0" fontId="4" fillId="12" borderId="1" xfId="0" applyFont="1" applyFill="1" applyBorder="1" applyAlignment="1" applyProtection="1">
      <alignment horizontal="center" vertical="center" shrinkToFit="1"/>
      <protection locked="0"/>
    </xf>
    <xf numFmtId="0" fontId="4" fillId="20" borderId="1" xfId="0" applyFont="1" applyFill="1" applyBorder="1" applyAlignment="1" applyProtection="1">
      <alignment horizontal="center" vertical="center" shrinkToFit="1"/>
      <protection locked="0"/>
    </xf>
    <xf numFmtId="0" fontId="4" fillId="14" borderId="1" xfId="0" applyFont="1" applyFill="1" applyBorder="1" applyAlignment="1" applyProtection="1">
      <alignment horizontal="center" vertical="center" shrinkToFit="1"/>
      <protection locked="0"/>
    </xf>
    <xf numFmtId="0" fontId="4" fillId="12" borderId="5" xfId="0" applyFont="1" applyFill="1" applyBorder="1" applyAlignment="1" applyProtection="1">
      <alignment horizontal="center" vertical="center" shrinkToFit="1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4" fillId="20" borderId="5" xfId="0" applyFont="1" applyFill="1" applyBorder="1" applyAlignment="1" applyProtection="1">
      <alignment horizontal="center" vertical="center" shrinkToFit="1"/>
      <protection locked="0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14" borderId="5" xfId="0" applyFont="1" applyFill="1" applyBorder="1" applyAlignment="1" applyProtection="1">
      <alignment horizontal="center" vertical="center" shrinkToFit="1"/>
      <protection locked="0"/>
    </xf>
    <xf numFmtId="0" fontId="4" fillId="20" borderId="7" xfId="0" applyFont="1" applyFill="1" applyBorder="1" applyAlignment="1" applyProtection="1">
      <alignment horizontal="center" vertical="center" shrinkToFit="1"/>
      <protection locked="0"/>
    </xf>
    <xf numFmtId="0" fontId="4" fillId="14" borderId="7" xfId="0" applyFont="1" applyFill="1" applyBorder="1" applyAlignment="1" applyProtection="1">
      <alignment horizontal="center" vertical="center" shrinkToFit="1"/>
      <protection locked="0"/>
    </xf>
    <xf numFmtId="0" fontId="69" fillId="12" borderId="1" xfId="0" applyFont="1" applyFill="1" applyBorder="1" applyAlignment="1" applyProtection="1">
      <alignment horizontal="center" vertical="center" shrinkToFit="1"/>
      <protection locked="0"/>
    </xf>
    <xf numFmtId="0" fontId="69" fillId="20" borderId="1" xfId="0" applyFont="1" applyFill="1" applyBorder="1" applyAlignment="1" applyProtection="1">
      <alignment horizontal="center" vertical="center" shrinkToFit="1"/>
      <protection locked="0"/>
    </xf>
    <xf numFmtId="0" fontId="69" fillId="14" borderId="1" xfId="0" applyFont="1" applyFill="1" applyBorder="1" applyAlignment="1" applyProtection="1">
      <alignment horizontal="center" vertical="center" shrinkToFit="1"/>
      <protection locked="0"/>
    </xf>
    <xf numFmtId="0" fontId="74" fillId="16" borderId="1" xfId="0" applyFont="1" applyFill="1" applyBorder="1" applyAlignment="1" applyProtection="1">
      <alignment horizontal="center" vertical="center" wrapText="1"/>
      <protection hidden="1"/>
    </xf>
    <xf numFmtId="0" fontId="74" fillId="9" borderId="1" xfId="0" applyFont="1" applyFill="1" applyBorder="1" applyAlignment="1" applyProtection="1">
      <alignment horizontal="center" vertical="center" wrapText="1"/>
      <protection hidden="1"/>
    </xf>
    <xf numFmtId="0" fontId="24" fillId="21" borderId="0" xfId="0" applyFont="1" applyFill="1" applyAlignment="1">
      <alignment horizontal="center" vertical="center"/>
    </xf>
    <xf numFmtId="0" fontId="24" fillId="21" borderId="27" xfId="0" applyFont="1" applyFill="1" applyBorder="1" applyAlignment="1">
      <alignment horizontal="center" vertical="center"/>
    </xf>
    <xf numFmtId="0" fontId="24" fillId="23" borderId="28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18" borderId="2" xfId="0" applyFont="1" applyFill="1" applyBorder="1" applyAlignment="1">
      <alignment horizontal="center" vertical="center"/>
    </xf>
    <xf numFmtId="0" fontId="28" fillId="18" borderId="3" xfId="0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8" fillId="18" borderId="0" xfId="0" applyFont="1" applyFill="1" applyAlignment="1">
      <alignment horizontal="center" vertical="center" shrinkToFit="1"/>
    </xf>
    <xf numFmtId="0" fontId="24" fillId="21" borderId="33" xfId="0" applyFont="1" applyFill="1" applyBorder="1" applyAlignment="1">
      <alignment horizontal="center" vertical="center"/>
    </xf>
    <xf numFmtId="0" fontId="24" fillId="19" borderId="28" xfId="0" applyFont="1" applyFill="1" applyBorder="1" applyAlignment="1">
      <alignment horizontal="center" vertical="center"/>
    </xf>
    <xf numFmtId="0" fontId="24" fillId="19" borderId="29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center"/>
    </xf>
    <xf numFmtId="0" fontId="28" fillId="2" borderId="31" xfId="0" applyFont="1" applyFill="1" applyBorder="1" applyAlignment="1">
      <alignment horizontal="left" vertical="center"/>
    </xf>
    <xf numFmtId="0" fontId="28" fillId="2" borderId="32" xfId="0" applyFont="1" applyFill="1" applyBorder="1" applyAlignment="1">
      <alignment horizontal="left" vertical="center"/>
    </xf>
    <xf numFmtId="0" fontId="28" fillId="18" borderId="30" xfId="0" applyFont="1" applyFill="1" applyBorder="1" applyAlignment="1">
      <alignment horizontal="left" vertical="center"/>
    </xf>
    <xf numFmtId="0" fontId="28" fillId="18" borderId="31" xfId="0" applyFont="1" applyFill="1" applyBorder="1" applyAlignment="1">
      <alignment horizontal="left" vertical="center"/>
    </xf>
    <xf numFmtId="0" fontId="28" fillId="18" borderId="32" xfId="0" applyFont="1" applyFill="1" applyBorder="1" applyAlignment="1">
      <alignment horizontal="left" vertical="center"/>
    </xf>
    <xf numFmtId="0" fontId="76" fillId="31" borderId="2" xfId="0" applyFont="1" applyFill="1" applyBorder="1" applyAlignment="1" applyProtection="1">
      <alignment horizontal="center" vertical="center" shrinkToFit="1"/>
    </xf>
    <xf numFmtId="0" fontId="76" fillId="31" borderId="10" xfId="0" applyFont="1" applyFill="1" applyBorder="1" applyAlignment="1" applyProtection="1">
      <alignment horizontal="center" vertical="center" shrinkToFit="1"/>
    </xf>
    <xf numFmtId="0" fontId="76" fillId="31" borderId="3" xfId="0" applyFont="1" applyFill="1" applyBorder="1" applyAlignment="1" applyProtection="1">
      <alignment horizontal="center" vertical="center" shrinkToFit="1"/>
    </xf>
    <xf numFmtId="0" fontId="78" fillId="26" borderId="1" xfId="2" applyFont="1" applyFill="1" applyBorder="1" applyAlignment="1" applyProtection="1">
      <alignment horizontal="center" vertical="center"/>
    </xf>
    <xf numFmtId="0" fontId="79" fillId="26" borderId="1" xfId="2" applyFont="1" applyFill="1" applyBorder="1" applyAlignment="1" applyProtection="1">
      <alignment horizontal="left" vertical="center"/>
    </xf>
    <xf numFmtId="0" fontId="56" fillId="19" borderId="1" xfId="0" applyFont="1" applyFill="1" applyBorder="1" applyAlignment="1" applyProtection="1">
      <alignment horizontal="center" vertical="center" shrinkToFit="1"/>
      <protection locked="0"/>
    </xf>
    <xf numFmtId="0" fontId="11" fillId="19" borderId="1" xfId="0" applyFont="1" applyFill="1" applyBorder="1" applyAlignment="1" applyProtection="1">
      <alignment horizontal="left" vertical="center"/>
      <protection locked="0"/>
    </xf>
    <xf numFmtId="0" fontId="56" fillId="3" borderId="1" xfId="0" applyFont="1" applyFill="1" applyBorder="1" applyAlignment="1" applyProtection="1">
      <alignment horizontal="center" vertical="center" shrinkToFit="1"/>
      <protection locked="0"/>
    </xf>
    <xf numFmtId="0" fontId="11" fillId="18" borderId="1" xfId="0" applyFont="1" applyFill="1" applyBorder="1" applyAlignment="1" applyProtection="1">
      <alignment horizontal="center" vertical="center"/>
      <protection locked="0"/>
    </xf>
    <xf numFmtId="0" fontId="56" fillId="18" borderId="1" xfId="0" applyFont="1" applyFill="1" applyBorder="1" applyAlignment="1" applyProtection="1">
      <alignment horizontal="center" vertical="center" shrinkToFit="1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0" fontId="56" fillId="8" borderId="1" xfId="0" applyFont="1" applyFill="1" applyBorder="1" applyAlignment="1" applyProtection="1">
      <alignment horizontal="center" vertical="center" shrinkToFit="1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56" fillId="6" borderId="1" xfId="0" applyFont="1" applyFill="1" applyBorder="1" applyAlignment="1" applyProtection="1">
      <alignment horizontal="center" vertical="center" shrinkToFit="1"/>
      <protection locked="0"/>
    </xf>
    <xf numFmtId="0" fontId="11" fillId="22" borderId="0" xfId="0" applyFont="1" applyFill="1" applyBorder="1" applyAlignment="1" applyProtection="1">
      <alignment horizontal="center" vertical="center"/>
      <protection locked="0"/>
    </xf>
    <xf numFmtId="0" fontId="56" fillId="22" borderId="1" xfId="0" applyFont="1" applyFill="1" applyBorder="1" applyAlignment="1" applyProtection="1">
      <alignment horizontal="center" vertical="center" shrinkToFit="1"/>
      <protection locked="0"/>
    </xf>
    <xf numFmtId="0" fontId="33" fillId="2" borderId="8" xfId="0" applyFont="1" applyFill="1" applyBorder="1" applyAlignment="1" applyProtection="1">
      <alignment horizontal="center" vertical="center" wrapText="1" shrinkToFit="1"/>
      <protection locked="0"/>
    </xf>
    <xf numFmtId="0" fontId="33" fillId="2" borderId="0" xfId="0" applyFont="1" applyFill="1" applyBorder="1" applyAlignment="1" applyProtection="1">
      <alignment horizontal="center" vertical="center" wrapText="1" shrinkToFit="1"/>
      <protection locked="0"/>
    </xf>
    <xf numFmtId="0" fontId="56" fillId="3" borderId="8" xfId="0" applyFont="1" applyFill="1" applyBorder="1" applyAlignment="1" applyProtection="1">
      <alignment horizontal="center" vertical="center" wrapText="1" shrinkToFit="1"/>
      <protection locked="0"/>
    </xf>
    <xf numFmtId="0" fontId="56" fillId="3" borderId="0" xfId="0" applyFont="1" applyFill="1" applyBorder="1" applyAlignment="1" applyProtection="1">
      <alignment horizontal="center" vertical="center" wrapText="1" shrinkToFit="1"/>
      <protection locked="0"/>
    </xf>
    <xf numFmtId="0" fontId="56" fillId="18" borderId="8" xfId="0" applyFont="1" applyFill="1" applyBorder="1" applyAlignment="1" applyProtection="1">
      <alignment horizontal="center" vertical="center" wrapText="1" shrinkToFit="1"/>
      <protection locked="0"/>
    </xf>
    <xf numFmtId="0" fontId="56" fillId="18" borderId="0" xfId="0" applyFont="1" applyFill="1" applyBorder="1" applyAlignment="1" applyProtection="1">
      <alignment horizontal="center" vertical="center" wrapText="1" shrinkToFit="1"/>
      <protection locked="0"/>
    </xf>
    <xf numFmtId="0" fontId="27" fillId="8" borderId="1" xfId="0" applyFont="1" applyFill="1" applyBorder="1" applyAlignment="1" applyProtection="1">
      <alignment horizontal="center" vertical="center"/>
      <protection locked="0"/>
    </xf>
    <xf numFmtId="0" fontId="4" fillId="33" borderId="1" xfId="0" applyFont="1" applyFill="1" applyBorder="1" applyAlignment="1" applyProtection="1">
      <alignment horizontal="center" vertical="center" wrapText="1"/>
      <protection locked="0"/>
    </xf>
    <xf numFmtId="0" fontId="27" fillId="33" borderId="8" xfId="0" applyFont="1" applyFill="1" applyBorder="1" applyAlignment="1" applyProtection="1">
      <alignment horizontal="center" vertical="center" wrapText="1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0" fontId="54" fillId="8" borderId="0" xfId="0" applyFont="1" applyFill="1" applyBorder="1" applyAlignment="1" applyProtection="1">
      <alignment horizontal="center" vertical="center" shrinkToFit="1"/>
      <protection locked="0"/>
    </xf>
    <xf numFmtId="0" fontId="54" fillId="8" borderId="0" xfId="0" applyFont="1" applyFill="1" applyAlignment="1" applyProtection="1">
      <alignment horizontal="center" vertical="center" shrinkToFit="1"/>
      <protection locked="0"/>
    </xf>
    <xf numFmtId="0" fontId="13" fillId="8" borderId="0" xfId="0" applyFont="1" applyFill="1" applyBorder="1" applyAlignment="1" applyProtection="1">
      <alignment horizontal="left" vertical="top" wrapText="1"/>
      <protection hidden="1"/>
    </xf>
    <xf numFmtId="0" fontId="14" fillId="8" borderId="0" xfId="0" applyFont="1" applyFill="1" applyBorder="1" applyAlignment="1" applyProtection="1">
      <alignment horizontal="center" vertical="top"/>
      <protection hidden="1"/>
    </xf>
    <xf numFmtId="0" fontId="1" fillId="8" borderId="0" xfId="0" applyFont="1" applyFill="1" applyBorder="1" applyAlignment="1" applyProtection="1">
      <alignment horizontal="center" vertical="top" shrinkToFit="1"/>
      <protection hidden="1"/>
    </xf>
    <xf numFmtId="0" fontId="1" fillId="8" borderId="0" xfId="0" applyFont="1" applyFill="1" applyBorder="1" applyAlignment="1" applyProtection="1">
      <alignment horizontal="center" vertical="top"/>
      <protection hidden="1"/>
    </xf>
    <xf numFmtId="0" fontId="13" fillId="8" borderId="0" xfId="0" applyFont="1" applyFill="1" applyBorder="1" applyAlignment="1" applyProtection="1">
      <alignment horizontal="center" vertical="top"/>
      <protection hidden="1"/>
    </xf>
    <xf numFmtId="1" fontId="13" fillId="8" borderId="0" xfId="0" applyNumberFormat="1" applyFont="1" applyFill="1" applyBorder="1" applyAlignment="1" applyProtection="1">
      <alignment horizontal="left" vertical="top" shrinkToFit="1"/>
      <protection hidden="1"/>
    </xf>
    <xf numFmtId="0" fontId="54" fillId="2" borderId="0" xfId="0" applyFont="1" applyFill="1" applyBorder="1" applyAlignment="1" applyProtection="1">
      <alignment horizontal="center" vertical="center" shrinkToFit="1"/>
      <protection locked="0"/>
    </xf>
    <xf numFmtId="0" fontId="54" fillId="2" borderId="0" xfId="0" applyFont="1" applyFill="1" applyAlignment="1" applyProtection="1">
      <alignment horizontal="center" vertical="center" shrinkToFit="1"/>
      <protection locked="0"/>
    </xf>
    <xf numFmtId="0" fontId="1" fillId="11" borderId="0" xfId="0" applyFont="1" applyFill="1" applyBorder="1" applyAlignment="1" applyProtection="1">
      <alignment horizontal="center" vertical="top"/>
      <protection hidden="1"/>
    </xf>
    <xf numFmtId="0" fontId="1" fillId="38" borderId="0" xfId="0" applyFont="1" applyFill="1" applyBorder="1" applyAlignment="1" applyProtection="1">
      <alignment horizontal="center" vertical="top" shrinkToFit="1"/>
      <protection hidden="1"/>
    </xf>
    <xf numFmtId="0" fontId="1" fillId="39" borderId="0" xfId="0" applyFont="1" applyFill="1" applyBorder="1" applyAlignment="1" applyProtection="1">
      <alignment horizontal="center" vertical="top" shrinkToFit="1"/>
      <protection hidden="1"/>
    </xf>
    <xf numFmtId="0" fontId="16" fillId="8" borderId="1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horizontal="left" vertical="top" wrapText="1"/>
      <protection locked="0"/>
    </xf>
    <xf numFmtId="0" fontId="9" fillId="8" borderId="2" xfId="0" applyFont="1" applyFill="1" applyBorder="1" applyAlignment="1" applyProtection="1">
      <alignment horizontal="left" vertical="top" wrapText="1"/>
      <protection locked="0"/>
    </xf>
    <xf numFmtId="0" fontId="9" fillId="8" borderId="10" xfId="0" applyFont="1" applyFill="1" applyBorder="1" applyAlignment="1" applyProtection="1">
      <alignment horizontal="left" vertical="top" wrapText="1"/>
      <protection locked="0"/>
    </xf>
    <xf numFmtId="0" fontId="9" fillId="8" borderId="3" xfId="0" applyFont="1" applyFill="1" applyBorder="1" applyAlignment="1" applyProtection="1">
      <alignment horizontal="left" vertical="top" wrapText="1"/>
      <protection locked="0"/>
    </xf>
    <xf numFmtId="0" fontId="9" fillId="8" borderId="2" xfId="0" applyFont="1" applyFill="1" applyBorder="1" applyAlignment="1" applyProtection="1">
      <alignment horizontal="center" vertical="top" wrapText="1"/>
      <protection locked="0"/>
    </xf>
    <xf numFmtId="0" fontId="9" fillId="8" borderId="10" xfId="0" applyFont="1" applyFill="1" applyBorder="1" applyAlignment="1" applyProtection="1">
      <alignment horizontal="center" vertical="top" wrapText="1"/>
      <protection locked="0"/>
    </xf>
    <xf numFmtId="0" fontId="9" fillId="8" borderId="3" xfId="0" applyFont="1" applyFill="1" applyBorder="1" applyAlignment="1" applyProtection="1">
      <alignment horizontal="center" vertical="top" wrapText="1"/>
      <protection locked="0"/>
    </xf>
    <xf numFmtId="0" fontId="16" fillId="8" borderId="0" xfId="0" applyFont="1" applyFill="1" applyAlignment="1" applyProtection="1">
      <alignment horizontal="center" vertical="center"/>
      <protection locked="0"/>
    </xf>
    <xf numFmtId="0" fontId="16" fillId="8" borderId="0" xfId="0" applyFont="1" applyFill="1" applyAlignment="1" applyProtection="1">
      <alignment horizontal="center" vertical="top"/>
      <protection hidden="1"/>
    </xf>
    <xf numFmtId="0" fontId="16" fillId="8" borderId="0" xfId="0" applyFont="1" applyFill="1" applyAlignment="1" applyProtection="1">
      <alignment horizontal="center"/>
      <protection hidden="1"/>
    </xf>
    <xf numFmtId="0" fontId="13" fillId="8" borderId="6" xfId="0" applyNumberFormat="1" applyFont="1" applyFill="1" applyBorder="1" applyAlignment="1" applyProtection="1">
      <alignment horizontal="left" vertical="center" wrapText="1"/>
      <protection hidden="1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67" fillId="8" borderId="6" xfId="0" applyFont="1" applyFill="1" applyBorder="1" applyAlignment="1" applyProtection="1">
      <alignment horizontal="left" vertical="center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 applyProtection="1">
      <alignment horizontal="left" vertical="top"/>
      <protection hidden="1"/>
    </xf>
    <xf numFmtId="0" fontId="13" fillId="8" borderId="7" xfId="0" applyNumberFormat="1" applyFont="1" applyFill="1" applyBorder="1" applyAlignment="1" applyProtection="1">
      <alignment horizontal="left" vertical="center" wrapText="1"/>
      <protection hidden="1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67" fillId="8" borderId="7" xfId="0" applyFont="1" applyFill="1" applyBorder="1" applyAlignment="1" applyProtection="1">
      <alignment horizontal="left" vertical="center" wrapText="1"/>
      <protection locked="0"/>
    </xf>
    <xf numFmtId="0" fontId="17" fillId="8" borderId="7" xfId="0" applyFont="1" applyFill="1" applyBorder="1" applyAlignment="1" applyProtection="1">
      <alignment horizontal="right" vertical="center" wrapText="1"/>
      <protection locked="0"/>
    </xf>
    <xf numFmtId="0" fontId="1" fillId="8" borderId="0" xfId="0" applyFont="1" applyFill="1" applyBorder="1" applyAlignment="1" applyProtection="1">
      <alignment horizontal="left" vertical="top"/>
      <protection hidden="1"/>
    </xf>
    <xf numFmtId="49" fontId="17" fillId="8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5" xfId="0" applyFont="1" applyFill="1" applyBorder="1" applyAlignment="1" applyProtection="1">
      <alignment horizontal="center" vertical="center"/>
      <protection locked="0"/>
    </xf>
    <xf numFmtId="0" fontId="17" fillId="8" borderId="5" xfId="0" applyNumberFormat="1" applyFont="1" applyFill="1" applyBorder="1" applyAlignment="1" applyProtection="1">
      <alignment horizontal="left" vertical="center" wrapText="1"/>
      <protection hidden="1"/>
    </xf>
    <xf numFmtId="0" fontId="65" fillId="8" borderId="5" xfId="0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center"/>
      <protection locked="0"/>
    </xf>
    <xf numFmtId="0" fontId="102" fillId="8" borderId="1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horizontal="center" vertical="top" shrinkToFit="1"/>
      <protection hidden="1"/>
    </xf>
    <xf numFmtId="0" fontId="66" fillId="2" borderId="0" xfId="0" applyFont="1" applyFill="1" applyAlignment="1" applyProtection="1">
      <alignment horizontal="center" vertical="top" wrapText="1"/>
      <protection locked="0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horizontal="left" vertical="top"/>
      <protection hidden="1"/>
    </xf>
    <xf numFmtId="0" fontId="5" fillId="8" borderId="0" xfId="0" applyFont="1" applyFill="1" applyBorder="1" applyAlignment="1" applyProtection="1">
      <alignment horizontal="center" vertical="top"/>
      <protection hidden="1"/>
    </xf>
    <xf numFmtId="0" fontId="5" fillId="38" borderId="0" xfId="0" applyFont="1" applyFill="1" applyBorder="1" applyAlignment="1" applyProtection="1">
      <alignment horizontal="center" vertical="top" shrinkToFit="1"/>
      <protection hidden="1"/>
    </xf>
    <xf numFmtId="0" fontId="5" fillId="8" borderId="0" xfId="0" applyFont="1" applyFill="1" applyBorder="1" applyAlignment="1" applyProtection="1">
      <alignment horizontal="center" vertical="top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54" fillId="8" borderId="8" xfId="0" applyFont="1" applyFill="1" applyBorder="1" applyAlignment="1" applyProtection="1">
      <alignment horizontal="center" vertical="center" shrinkToFit="1"/>
      <protection locked="0"/>
    </xf>
    <xf numFmtId="0" fontId="5" fillId="39" borderId="0" xfId="0" applyFont="1" applyFill="1" applyBorder="1" applyAlignment="1" applyProtection="1">
      <alignment horizontal="center" vertical="top" shrinkToFit="1"/>
      <protection hidden="1"/>
    </xf>
    <xf numFmtId="0" fontId="17" fillId="8" borderId="1" xfId="0" applyFont="1" applyFill="1" applyBorder="1" applyAlignment="1" applyProtection="1">
      <alignment horizontal="right" vertical="center" wrapText="1"/>
      <protection locked="0"/>
    </xf>
    <xf numFmtId="0" fontId="5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 vertical="top"/>
      <protection hidden="1"/>
    </xf>
    <xf numFmtId="49" fontId="17" fillId="8" borderId="5" xfId="0" applyNumberFormat="1" applyFont="1" applyFill="1" applyBorder="1" applyAlignment="1" applyProtection="1">
      <alignment horizontal="left" vertical="center" wrapText="1"/>
      <protection hidden="1"/>
    </xf>
    <xf numFmtId="0" fontId="18" fillId="8" borderId="1" xfId="0" applyFont="1" applyFill="1" applyBorder="1" applyAlignment="1" applyProtection="1">
      <alignment horizontal="center" vertical="center" wrapText="1"/>
      <protection locked="0"/>
    </xf>
    <xf numFmtId="0" fontId="66" fillId="18" borderId="0" xfId="0" applyFont="1" applyFill="1" applyAlignment="1" applyProtection="1">
      <alignment horizontal="center" vertical="top" wrapText="1"/>
      <protection locked="0"/>
    </xf>
    <xf numFmtId="0" fontId="7" fillId="14" borderId="1" xfId="0" applyFont="1" applyFill="1" applyBorder="1" applyAlignment="1" applyProtection="1">
      <alignment horizontal="center" vertical="center" shrinkToFit="1"/>
      <protection locked="0"/>
    </xf>
    <xf numFmtId="0" fontId="10" fillId="14" borderId="1" xfId="0" applyFont="1" applyFill="1" applyBorder="1" applyAlignment="1" applyProtection="1">
      <alignment horizontal="center" vertical="center" shrinkToFit="1"/>
      <protection locked="0"/>
    </xf>
    <xf numFmtId="0" fontId="7" fillId="12" borderId="1" xfId="0" applyFont="1" applyFill="1" applyBorder="1" applyAlignment="1" applyProtection="1">
      <alignment horizontal="center" vertical="center" shrinkToFit="1"/>
      <protection locked="0"/>
    </xf>
    <xf numFmtId="0" fontId="7" fillId="20" borderId="1" xfId="0" applyFont="1" applyFill="1" applyBorder="1" applyAlignment="1" applyProtection="1">
      <alignment horizontal="center" vertical="center" shrinkToFit="1"/>
      <protection locked="0"/>
    </xf>
    <xf numFmtId="0" fontId="10" fillId="12" borderId="1" xfId="0" applyFont="1" applyFill="1" applyBorder="1" applyAlignment="1" applyProtection="1">
      <alignment horizontal="center" vertical="center" shrinkToFit="1"/>
      <protection locked="0"/>
    </xf>
    <xf numFmtId="0" fontId="10" fillId="20" borderId="1" xfId="0" applyFont="1" applyFill="1" applyBorder="1" applyAlignment="1" applyProtection="1">
      <alignment horizontal="center" vertical="center" shrinkToFit="1"/>
      <protection locked="0"/>
    </xf>
    <xf numFmtId="0" fontId="47" fillId="12" borderId="5" xfId="0" applyFont="1" applyFill="1" applyBorder="1" applyAlignment="1" applyProtection="1">
      <alignment horizontal="center" vertical="center" shrinkToFit="1"/>
      <protection locked="0"/>
    </xf>
    <xf numFmtId="0" fontId="47" fillId="12" borderId="1" xfId="0" applyFont="1" applyFill="1" applyBorder="1" applyAlignment="1" applyProtection="1">
      <alignment horizontal="center" vertical="center"/>
      <protection locked="0"/>
    </xf>
    <xf numFmtId="0" fontId="47" fillId="20" borderId="5" xfId="0" applyFont="1" applyFill="1" applyBorder="1" applyAlignment="1" applyProtection="1">
      <alignment horizontal="center" vertical="center" shrinkToFit="1"/>
      <protection locked="0"/>
    </xf>
    <xf numFmtId="0" fontId="47" fillId="20" borderId="1" xfId="0" applyFont="1" applyFill="1" applyBorder="1" applyAlignment="1" applyProtection="1">
      <alignment horizontal="center" vertical="center"/>
      <protection locked="0"/>
    </xf>
    <xf numFmtId="0" fontId="3" fillId="14" borderId="5" xfId="0" applyFont="1" applyFill="1" applyBorder="1" applyAlignment="1" applyProtection="1">
      <alignment horizontal="center" vertical="center" shrinkToFit="1"/>
      <protection locked="0"/>
    </xf>
    <xf numFmtId="0" fontId="3" fillId="14" borderId="1" xfId="0" applyFont="1" applyFill="1" applyBorder="1" applyAlignment="1" applyProtection="1">
      <alignment horizontal="center" vertical="center"/>
      <protection locked="0"/>
    </xf>
    <xf numFmtId="0" fontId="47" fillId="12" borderId="6" xfId="0" applyFont="1" applyFill="1" applyBorder="1" applyAlignment="1" applyProtection="1">
      <alignment horizontal="center" vertical="center" shrinkToFit="1"/>
      <protection locked="0"/>
    </xf>
    <xf numFmtId="0" fontId="47" fillId="20" borderId="6" xfId="0" applyFont="1" applyFill="1" applyBorder="1" applyAlignment="1" applyProtection="1">
      <alignment horizontal="center" vertical="center" shrinkToFit="1"/>
      <protection locked="0"/>
    </xf>
    <xf numFmtId="0" fontId="3" fillId="14" borderId="6" xfId="0" applyFont="1" applyFill="1" applyBorder="1" applyAlignment="1" applyProtection="1">
      <alignment horizontal="center" vertical="center" shrinkToFit="1"/>
      <protection locked="0"/>
    </xf>
    <xf numFmtId="0" fontId="47" fillId="12" borderId="7" xfId="0" applyFont="1" applyFill="1" applyBorder="1" applyAlignment="1" applyProtection="1">
      <alignment horizontal="center" vertical="center" shrinkToFit="1"/>
      <protection locked="0"/>
    </xf>
    <xf numFmtId="0" fontId="47" fillId="20" borderId="7" xfId="0" applyFont="1" applyFill="1" applyBorder="1" applyAlignment="1" applyProtection="1">
      <alignment horizontal="center" vertical="center" shrinkToFit="1"/>
      <protection locked="0"/>
    </xf>
    <xf numFmtId="0" fontId="3" fillId="14" borderId="7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Border="1" applyAlignment="1" applyProtection="1">
      <alignment horizontal="center" vertical="top"/>
      <protection hidden="1"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0" fontId="60" fillId="0" borderId="1" xfId="0" applyFont="1" applyFill="1" applyBorder="1" applyAlignment="1" applyProtection="1">
      <alignment horizontal="left" vertical="top"/>
      <protection locked="0"/>
    </xf>
    <xf numFmtId="0" fontId="30" fillId="0" borderId="9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 applyProtection="1">
      <alignment horizontal="left"/>
      <protection locked="0"/>
    </xf>
    <xf numFmtId="0" fontId="30" fillId="0" borderId="12" xfId="0" applyFont="1" applyFill="1" applyBorder="1" applyAlignment="1" applyProtection="1">
      <alignment horizontal="left"/>
      <protection locked="0"/>
    </xf>
    <xf numFmtId="0" fontId="30" fillId="0" borderId="8" xfId="0" applyFont="1" applyFill="1" applyBorder="1" applyAlignment="1" applyProtection="1">
      <alignment horizontal="left"/>
      <protection locked="0"/>
    </xf>
    <xf numFmtId="0" fontId="30" fillId="0" borderId="13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48" fillId="0" borderId="5" xfId="0" applyFont="1" applyFill="1" applyBorder="1" applyAlignment="1" applyProtection="1">
      <alignment horizontal="center" vertical="center" wrapText="1" shrinkToFit="1"/>
      <protection locked="0"/>
    </xf>
    <xf numFmtId="0" fontId="48" fillId="0" borderId="6" xfId="0" applyFont="1" applyFill="1" applyBorder="1" applyAlignment="1" applyProtection="1">
      <alignment horizontal="center" vertical="center" wrapText="1" shrinkToFit="1"/>
      <protection locked="0"/>
    </xf>
    <xf numFmtId="0" fontId="41" fillId="0" borderId="12" xfId="0" applyFont="1" applyFill="1" applyBorder="1" applyAlignment="1" applyProtection="1">
      <alignment horizontal="center" vertical="top" wrapText="1"/>
      <protection locked="0"/>
    </xf>
    <xf numFmtId="0" fontId="41" fillId="0" borderId="8" xfId="0" applyFont="1" applyFill="1" applyBorder="1" applyAlignment="1" applyProtection="1">
      <alignment horizontal="center" vertical="top" wrapText="1"/>
      <protection locked="0"/>
    </xf>
    <xf numFmtId="0" fontId="41" fillId="0" borderId="13" xfId="0" applyFont="1" applyFill="1" applyBorder="1" applyAlignment="1" applyProtection="1">
      <alignment horizontal="center" vertical="top" wrapText="1"/>
      <protection locked="0"/>
    </xf>
    <xf numFmtId="0" fontId="41" fillId="0" borderId="9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Border="1" applyAlignment="1" applyProtection="1">
      <alignment horizontal="center" vertical="top" wrapText="1"/>
      <protection locked="0"/>
    </xf>
    <xf numFmtId="0" fontId="41" fillId="0" borderId="11" xfId="0" applyFont="1" applyFill="1" applyBorder="1" applyAlignment="1" applyProtection="1">
      <alignment horizontal="center" vertical="top" wrapText="1"/>
      <protection locked="0"/>
    </xf>
    <xf numFmtId="49" fontId="37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2" xfId="0" applyNumberFormat="1" applyFont="1" applyFill="1" applyBorder="1" applyAlignment="1" applyProtection="1">
      <alignment horizontal="left" vertical="center"/>
      <protection locked="0"/>
    </xf>
    <xf numFmtId="49" fontId="45" fillId="0" borderId="10" xfId="0" applyNumberFormat="1" applyFont="1" applyFill="1" applyBorder="1" applyAlignment="1" applyProtection="1">
      <alignment horizontal="left" vertical="center"/>
      <protection locked="0"/>
    </xf>
    <xf numFmtId="49" fontId="45" fillId="0" borderId="3" xfId="0" applyNumberFormat="1" applyFont="1" applyFill="1" applyBorder="1" applyAlignment="1" applyProtection="1">
      <alignment horizontal="left" vertical="center"/>
      <protection locked="0"/>
    </xf>
    <xf numFmtId="0" fontId="30" fillId="8" borderId="1" xfId="0" applyFont="1" applyFill="1" applyBorder="1" applyAlignment="1" applyProtection="1">
      <alignment horizontal="left" vertical="center"/>
      <protection hidden="1"/>
    </xf>
    <xf numFmtId="0" fontId="30" fillId="17" borderId="1" xfId="0" applyFont="1" applyFill="1" applyBorder="1" applyAlignment="1" applyProtection="1">
      <alignment horizontal="left" vertical="center"/>
      <protection locked="0"/>
    </xf>
    <xf numFmtId="49" fontId="45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0" borderId="4" xfId="0" applyNumberFormat="1" applyFont="1" applyFill="1" applyBorder="1" applyAlignment="1" applyProtection="1">
      <alignment horizontal="center" vertical="center"/>
      <protection locked="0"/>
    </xf>
    <xf numFmtId="49" fontId="45" fillId="0" borderId="15" xfId="0" applyNumberFormat="1" applyFont="1" applyFill="1" applyBorder="1" applyAlignment="1" applyProtection="1">
      <alignment horizontal="center" vertical="center"/>
      <protection locked="0"/>
    </xf>
    <xf numFmtId="49" fontId="4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12" xfId="0" applyNumberFormat="1" applyFont="1" applyFill="1" applyBorder="1" applyAlignment="1" applyProtection="1">
      <alignment horizontal="center" vertical="center"/>
      <protection locked="0"/>
    </xf>
    <xf numFmtId="49" fontId="45" fillId="0" borderId="8" xfId="0" applyNumberFormat="1" applyFont="1" applyFill="1" applyBorder="1" applyAlignment="1" applyProtection="1">
      <alignment horizontal="center" vertical="center"/>
      <protection locked="0"/>
    </xf>
    <xf numFmtId="49" fontId="31" fillId="0" borderId="2" xfId="0" applyNumberFormat="1" applyFont="1" applyFill="1" applyBorder="1" applyAlignment="1" applyProtection="1">
      <alignment horizontal="left" vertical="top" wrapText="1"/>
      <protection locked="0"/>
    </xf>
    <xf numFmtId="49" fontId="31" fillId="0" borderId="10" xfId="0" applyNumberFormat="1" applyFont="1" applyFill="1" applyBorder="1" applyAlignment="1" applyProtection="1">
      <alignment horizontal="left" vertical="top" wrapText="1"/>
      <protection locked="0"/>
    </xf>
    <xf numFmtId="49" fontId="31" fillId="0" borderId="3" xfId="0" applyNumberFormat="1" applyFont="1" applyFill="1" applyBorder="1" applyAlignment="1" applyProtection="1">
      <alignment horizontal="left" vertical="top" wrapText="1"/>
      <protection locked="0"/>
    </xf>
    <xf numFmtId="0" fontId="101" fillId="0" borderId="2" xfId="0" applyFont="1" applyFill="1" applyBorder="1" applyAlignment="1" applyProtection="1">
      <alignment horizontal="center" vertical="center" wrapText="1"/>
      <protection locked="0"/>
    </xf>
    <xf numFmtId="0" fontId="101" fillId="0" borderId="3" xfId="0" applyFont="1" applyFill="1" applyBorder="1" applyAlignment="1" applyProtection="1">
      <alignment horizontal="center" vertical="center" wrapText="1"/>
      <protection locked="0"/>
    </xf>
    <xf numFmtId="49" fontId="37" fillId="0" borderId="2" xfId="0" applyNumberFormat="1" applyFont="1" applyFill="1" applyBorder="1" applyAlignment="1" applyProtection="1">
      <alignment horizontal="left" vertical="top" wrapText="1"/>
      <protection locked="0"/>
    </xf>
    <xf numFmtId="49" fontId="37" fillId="0" borderId="10" xfId="0" applyNumberFormat="1" applyFont="1" applyFill="1" applyBorder="1" applyAlignment="1" applyProtection="1">
      <alignment horizontal="left" vertical="top" wrapText="1"/>
      <protection locked="0"/>
    </xf>
    <xf numFmtId="49" fontId="37" fillId="0" borderId="3" xfId="0" applyNumberFormat="1" applyFont="1" applyFill="1" applyBorder="1" applyAlignment="1" applyProtection="1">
      <alignment horizontal="left" vertical="top" wrapText="1"/>
      <protection locked="0"/>
    </xf>
    <xf numFmtId="0" fontId="29" fillId="0" borderId="2" xfId="0" applyFont="1" applyFill="1" applyBorder="1" applyAlignment="1" applyProtection="1">
      <alignment horizontal="center" vertical="top" wrapText="1"/>
      <protection locked="0"/>
    </xf>
    <xf numFmtId="0" fontId="29" fillId="0" borderId="3" xfId="0" applyFont="1" applyFill="1" applyBorder="1" applyAlignment="1" applyProtection="1">
      <alignment horizontal="center" vertical="top" wrapText="1"/>
      <protection locked="0"/>
    </xf>
    <xf numFmtId="0" fontId="44" fillId="0" borderId="2" xfId="0" applyFont="1" applyFill="1" applyBorder="1" applyAlignment="1" applyProtection="1">
      <alignment horizontal="right" vertical="center"/>
      <protection locked="0"/>
    </xf>
    <xf numFmtId="0" fontId="44" fillId="0" borderId="10" xfId="0" applyFont="1" applyFill="1" applyBorder="1" applyAlignment="1" applyProtection="1">
      <alignment horizontal="right" vertical="center"/>
      <protection locked="0"/>
    </xf>
    <xf numFmtId="0" fontId="44" fillId="0" borderId="3" xfId="0" applyFont="1" applyFill="1" applyBorder="1" applyAlignment="1" applyProtection="1">
      <alignment horizontal="right" vertical="center"/>
      <protection locked="0"/>
    </xf>
    <xf numFmtId="0" fontId="3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2" xfId="0" applyFont="1" applyFill="1" applyBorder="1" applyAlignment="1" applyProtection="1">
      <alignment horizontal="center" vertical="top"/>
      <protection locked="0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3" xfId="0" applyFont="1" applyFill="1" applyBorder="1" applyAlignment="1" applyProtection="1">
      <alignment horizontal="center" vertical="top"/>
      <protection locked="0"/>
    </xf>
    <xf numFmtId="0" fontId="33" fillId="0" borderId="2" xfId="0" applyNumberFormat="1" applyFont="1" applyFill="1" applyBorder="1" applyAlignment="1" applyProtection="1">
      <alignment horizontal="center" vertical="top"/>
      <protection hidden="1"/>
    </xf>
    <xf numFmtId="0" fontId="33" fillId="0" borderId="10" xfId="0" applyNumberFormat="1" applyFont="1" applyFill="1" applyBorder="1" applyAlignment="1" applyProtection="1">
      <alignment horizontal="center" vertical="top"/>
      <protection hidden="1"/>
    </xf>
    <xf numFmtId="0" fontId="33" fillId="0" borderId="3" xfId="0" applyNumberFormat="1" applyFont="1" applyFill="1" applyBorder="1" applyAlignment="1" applyProtection="1">
      <alignment horizontal="center" vertical="top"/>
      <protection hidden="1"/>
    </xf>
    <xf numFmtId="2" fontId="33" fillId="0" borderId="2" xfId="0" applyNumberFormat="1" applyFont="1" applyFill="1" applyBorder="1" applyAlignment="1" applyProtection="1">
      <alignment horizontal="center" vertical="top"/>
      <protection hidden="1"/>
    </xf>
    <xf numFmtId="2" fontId="33" fillId="0" borderId="10" xfId="0" applyNumberFormat="1" applyFont="1" applyFill="1" applyBorder="1" applyAlignment="1" applyProtection="1">
      <alignment horizontal="center" vertical="top"/>
      <protection hidden="1"/>
    </xf>
    <xf numFmtId="2" fontId="33" fillId="0" borderId="3" xfId="0" applyNumberFormat="1" applyFont="1" applyFill="1" applyBorder="1" applyAlignment="1" applyProtection="1">
      <alignment horizontal="center" vertical="top"/>
      <protection hidden="1"/>
    </xf>
    <xf numFmtId="188" fontId="46" fillId="0" borderId="1" xfId="1" applyNumberFormat="1" applyFont="1" applyFill="1" applyBorder="1" applyAlignment="1" applyProtection="1">
      <alignment horizontal="center" vertical="center"/>
    </xf>
    <xf numFmtId="4" fontId="45" fillId="0" borderId="1" xfId="0" applyNumberFormat="1" applyFont="1" applyFill="1" applyBorder="1" applyAlignment="1" applyProtection="1">
      <alignment horizontal="center" vertical="center"/>
    </xf>
    <xf numFmtId="49" fontId="45" fillId="0" borderId="7" xfId="0" applyNumberFormat="1" applyFont="1" applyFill="1" applyBorder="1" applyAlignment="1" applyProtection="1">
      <alignment horizontal="center" vertical="center"/>
      <protection locked="0"/>
    </xf>
    <xf numFmtId="49" fontId="45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46" fillId="0" borderId="1" xfId="0" applyNumberFormat="1" applyFont="1" applyFill="1" applyBorder="1" applyAlignment="1" applyProtection="1">
      <alignment horizontal="center" vertical="center" shrinkToFit="1"/>
    </xf>
    <xf numFmtId="4" fontId="45" fillId="0" borderId="1" xfId="0" applyNumberFormat="1" applyFont="1" applyFill="1" applyBorder="1" applyAlignment="1" applyProtection="1">
      <alignment horizontal="center" vertical="center" shrinkToFit="1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top"/>
      <protection locked="0"/>
    </xf>
    <xf numFmtId="0" fontId="33" fillId="0" borderId="2" xfId="0" applyNumberFormat="1" applyFont="1" applyFill="1" applyBorder="1" applyAlignment="1" applyProtection="1">
      <alignment horizontal="center" vertical="top"/>
      <protection locked="0"/>
    </xf>
    <xf numFmtId="0" fontId="33" fillId="0" borderId="10" xfId="0" applyNumberFormat="1" applyFont="1" applyFill="1" applyBorder="1" applyAlignment="1" applyProtection="1">
      <alignment horizontal="center" vertical="top"/>
      <protection locked="0"/>
    </xf>
    <xf numFmtId="0" fontId="33" fillId="0" borderId="3" xfId="0" applyNumberFormat="1" applyFont="1" applyFill="1" applyBorder="1" applyAlignment="1" applyProtection="1">
      <alignment horizontal="center" vertical="top"/>
      <protection locked="0"/>
    </xf>
    <xf numFmtId="0" fontId="37" fillId="0" borderId="17" xfId="0" applyNumberFormat="1" applyFont="1" applyFill="1" applyBorder="1" applyAlignment="1" applyProtection="1">
      <alignment horizontal="center"/>
      <protection locked="0"/>
    </xf>
    <xf numFmtId="0" fontId="37" fillId="0" borderId="16" xfId="0" applyNumberFormat="1" applyFont="1" applyFill="1" applyBorder="1" applyAlignment="1" applyProtection="1">
      <alignment horizontal="center"/>
      <protection locked="0"/>
    </xf>
    <xf numFmtId="0" fontId="41" fillId="0" borderId="2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3" xfId="0" applyFont="1" applyFill="1" applyBorder="1" applyAlignment="1" applyProtection="1">
      <alignment horizontal="center" vertical="center" wrapText="1"/>
      <protection locked="0"/>
    </xf>
    <xf numFmtId="49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4" xfId="0" applyNumberFormat="1" applyFont="1" applyFill="1" applyBorder="1" applyAlignment="1" applyProtection="1">
      <alignment horizontal="center"/>
      <protection locked="0"/>
    </xf>
    <xf numFmtId="0" fontId="37" fillId="0" borderId="4" xfId="0" applyNumberFormat="1" applyFont="1" applyFill="1" applyBorder="1" applyAlignment="1" applyProtection="1">
      <alignment horizontal="center"/>
      <protection locked="0"/>
    </xf>
    <xf numFmtId="0" fontId="37" fillId="0" borderId="15" xfId="0" applyNumberFormat="1" applyFont="1" applyFill="1" applyBorder="1" applyAlignment="1" applyProtection="1">
      <alignment horizontal="center"/>
      <protection locked="0"/>
    </xf>
    <xf numFmtId="49" fontId="4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NumberFormat="1" applyFont="1" applyFill="1" applyBorder="1" applyAlignment="1" applyProtection="1">
      <alignment horizontal="left" vertical="top"/>
      <protection hidden="1"/>
    </xf>
    <xf numFmtId="0" fontId="2" fillId="0" borderId="10" xfId="0" applyNumberFormat="1" applyFont="1" applyFill="1" applyBorder="1" applyAlignment="1" applyProtection="1">
      <alignment horizontal="left" vertical="top"/>
      <protection hidden="1"/>
    </xf>
    <xf numFmtId="0" fontId="2" fillId="0" borderId="3" xfId="0" applyNumberFormat="1" applyFont="1" applyFill="1" applyBorder="1" applyAlignment="1" applyProtection="1">
      <alignment horizontal="left" vertical="top"/>
      <protection hidden="1"/>
    </xf>
    <xf numFmtId="0" fontId="42" fillId="0" borderId="2" xfId="0" applyFont="1" applyFill="1" applyBorder="1" applyAlignment="1" applyProtection="1">
      <alignment horizontal="left" vertical="top"/>
      <protection locked="0"/>
    </xf>
    <xf numFmtId="0" fontId="42" fillId="0" borderId="10" xfId="0" applyFont="1" applyFill="1" applyBorder="1" applyAlignment="1" applyProtection="1">
      <alignment horizontal="left" vertical="top"/>
      <protection locked="0"/>
    </xf>
    <xf numFmtId="0" fontId="42" fillId="0" borderId="3" xfId="0" applyFont="1" applyFill="1" applyBorder="1" applyAlignment="1" applyProtection="1">
      <alignment horizontal="left" vertical="top"/>
      <protection locked="0"/>
    </xf>
    <xf numFmtId="49" fontId="4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12" xfId="0" applyFont="1" applyFill="1" applyBorder="1" applyAlignment="1" applyProtection="1">
      <alignment horizontal="center" vertical="center" wrapText="1"/>
      <protection locked="0"/>
    </xf>
    <xf numFmtId="0" fontId="101" fillId="0" borderId="8" xfId="0" applyFont="1" applyFill="1" applyBorder="1" applyAlignment="1" applyProtection="1">
      <alignment horizontal="center" vertical="center" wrapText="1"/>
      <protection locked="0"/>
    </xf>
    <xf numFmtId="0" fontId="101" fillId="0" borderId="13" xfId="0" applyFont="1" applyFill="1" applyBorder="1" applyAlignment="1" applyProtection="1">
      <alignment horizontal="center" vertical="center" wrapText="1"/>
      <protection locked="0"/>
    </xf>
    <xf numFmtId="0" fontId="101" fillId="0" borderId="9" xfId="0" applyFont="1" applyFill="1" applyBorder="1" applyAlignment="1" applyProtection="1">
      <alignment horizontal="center" vertical="center" wrapText="1"/>
      <protection locked="0"/>
    </xf>
    <xf numFmtId="0" fontId="101" fillId="0" borderId="0" xfId="0" applyFont="1" applyFill="1" applyBorder="1" applyAlignment="1" applyProtection="1">
      <alignment horizontal="center" vertical="center" wrapText="1"/>
      <protection locked="0"/>
    </xf>
    <xf numFmtId="0" fontId="101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49" fontId="41" fillId="0" borderId="2" xfId="0" applyNumberFormat="1" applyFont="1" applyFill="1" applyBorder="1" applyAlignment="1" applyProtection="1">
      <alignment horizontal="left" vertical="top" wrapText="1"/>
      <protection locked="0"/>
    </xf>
    <xf numFmtId="49" fontId="41" fillId="0" borderId="10" xfId="0" applyNumberFormat="1" applyFont="1" applyFill="1" applyBorder="1" applyAlignment="1" applyProtection="1">
      <alignment horizontal="left" vertical="top" wrapText="1"/>
      <protection locked="0"/>
    </xf>
    <xf numFmtId="49" fontId="41" fillId="0" borderId="3" xfId="0" applyNumberFormat="1" applyFont="1" applyFill="1" applyBorder="1" applyAlignment="1" applyProtection="1">
      <alignment horizontal="left" vertical="top" wrapText="1"/>
      <protection locked="0"/>
    </xf>
    <xf numFmtId="0" fontId="44" fillId="0" borderId="2" xfId="0" applyFont="1" applyFill="1" applyBorder="1" applyAlignment="1" applyProtection="1">
      <alignment horizontal="center" vertical="center" wrapText="1"/>
      <protection hidden="1"/>
    </xf>
    <xf numFmtId="0" fontId="44" fillId="0" borderId="3" xfId="0" applyFont="1" applyFill="1" applyBorder="1" applyAlignment="1" applyProtection="1">
      <alignment horizontal="center" vertical="center" wrapText="1"/>
      <protection hidden="1"/>
    </xf>
    <xf numFmtId="0" fontId="44" fillId="0" borderId="2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/>
      <protection locked="0"/>
    </xf>
    <xf numFmtId="0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37" fillId="0" borderId="8" xfId="0" applyNumberFormat="1" applyFont="1" applyFill="1" applyBorder="1" applyAlignment="1" applyProtection="1">
      <alignment horizontal="center" vertical="center"/>
      <protection locked="0"/>
    </xf>
    <xf numFmtId="0" fontId="37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0" borderId="8" xfId="0" applyNumberFormat="1" applyFont="1" applyFill="1" applyBorder="1" applyAlignment="1" applyProtection="1">
      <alignment horizontal="center" vertical="center"/>
      <protection locked="0"/>
    </xf>
    <xf numFmtId="0" fontId="33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9" xfId="0" applyNumberFormat="1" applyFont="1" applyFill="1" applyBorder="1" applyAlignment="1" applyProtection="1">
      <alignment horizontal="right" wrapText="1" shrinkToFit="1"/>
      <protection locked="0"/>
    </xf>
    <xf numFmtId="0" fontId="38" fillId="0" borderId="0" xfId="0" applyNumberFormat="1" applyFont="1" applyFill="1" applyBorder="1" applyAlignment="1" applyProtection="1">
      <alignment horizontal="right" wrapText="1" shrinkToFit="1"/>
      <protection locked="0"/>
    </xf>
    <xf numFmtId="0" fontId="38" fillId="0" borderId="11" xfId="0" applyNumberFormat="1" applyFont="1" applyFill="1" applyBorder="1" applyAlignment="1" applyProtection="1">
      <alignment horizontal="right" wrapText="1" shrinkToFit="1"/>
      <protection locked="0"/>
    </xf>
    <xf numFmtId="0" fontId="37" fillId="13" borderId="5" xfId="0" applyFont="1" applyFill="1" applyBorder="1" applyAlignment="1" applyProtection="1">
      <alignment horizontal="center" vertical="center" wrapText="1"/>
      <protection locked="0"/>
    </xf>
    <xf numFmtId="0" fontId="37" fillId="13" borderId="7" xfId="0" applyFont="1" applyFill="1" applyBorder="1" applyAlignment="1" applyProtection="1">
      <alignment horizontal="center" vertical="center" wrapText="1"/>
      <protection locked="0"/>
    </xf>
    <xf numFmtId="0" fontId="37" fillId="14" borderId="2" xfId="0" applyFont="1" applyFill="1" applyBorder="1" applyAlignment="1" applyProtection="1">
      <alignment horizontal="center" vertical="center" shrinkToFit="1"/>
      <protection locked="0"/>
    </xf>
    <xf numFmtId="0" fontId="37" fillId="14" borderId="10" xfId="0" applyFont="1" applyFill="1" applyBorder="1" applyAlignment="1" applyProtection="1">
      <alignment horizontal="center" vertical="center" shrinkToFit="1"/>
      <protection locked="0"/>
    </xf>
    <xf numFmtId="0" fontId="37" fillId="14" borderId="3" xfId="0" applyFont="1" applyFill="1" applyBorder="1" applyAlignment="1" applyProtection="1">
      <alignment horizontal="center" vertical="center" shrinkToFit="1"/>
      <protection locked="0"/>
    </xf>
    <xf numFmtId="0" fontId="37" fillId="14" borderId="5" xfId="0" applyFont="1" applyFill="1" applyBorder="1" applyAlignment="1" applyProtection="1">
      <alignment horizontal="center" vertical="center" wrapText="1"/>
      <protection locked="0"/>
    </xf>
    <xf numFmtId="0" fontId="37" fillId="14" borderId="7" xfId="0" applyFont="1" applyFill="1" applyBorder="1" applyAlignment="1" applyProtection="1">
      <alignment horizontal="center" vertical="center" wrapText="1"/>
      <protection locked="0"/>
    </xf>
    <xf numFmtId="0" fontId="37" fillId="12" borderId="2" xfId="0" applyFont="1" applyFill="1" applyBorder="1" applyAlignment="1" applyProtection="1">
      <alignment horizontal="center" vertical="center" shrinkToFit="1"/>
      <protection locked="0"/>
    </xf>
    <xf numFmtId="0" fontId="37" fillId="12" borderId="10" xfId="0" applyFont="1" applyFill="1" applyBorder="1" applyAlignment="1" applyProtection="1">
      <alignment horizontal="center" vertical="center" shrinkToFit="1"/>
      <protection locked="0"/>
    </xf>
    <xf numFmtId="0" fontId="37" fillId="12" borderId="3" xfId="0" applyFont="1" applyFill="1" applyBorder="1" applyAlignment="1" applyProtection="1">
      <alignment horizontal="center" vertical="center" shrinkToFit="1"/>
      <protection locked="0"/>
    </xf>
    <xf numFmtId="0" fontId="37" fillId="12" borderId="5" xfId="0" applyFont="1" applyFill="1" applyBorder="1" applyAlignment="1" applyProtection="1">
      <alignment horizontal="center" vertical="center" wrapText="1"/>
      <protection locked="0"/>
    </xf>
    <xf numFmtId="0" fontId="37" fillId="12" borderId="7" xfId="0" applyFont="1" applyFill="1" applyBorder="1" applyAlignment="1" applyProtection="1">
      <alignment horizontal="center" vertical="center" wrapText="1"/>
      <protection locked="0"/>
    </xf>
    <xf numFmtId="4" fontId="29" fillId="0" borderId="2" xfId="0" applyNumberFormat="1" applyFont="1" applyFill="1" applyBorder="1" applyAlignment="1" applyProtection="1">
      <alignment horizontal="center" vertical="top" shrinkToFit="1"/>
      <protection locked="0"/>
    </xf>
    <xf numFmtId="4" fontId="29" fillId="0" borderId="10" xfId="0" applyNumberFormat="1" applyFont="1" applyFill="1" applyBorder="1" applyAlignment="1" applyProtection="1">
      <alignment horizontal="center" vertical="top" shrinkToFit="1"/>
      <protection locked="0"/>
    </xf>
    <xf numFmtId="4" fontId="29" fillId="0" borderId="3" xfId="0" applyNumberFormat="1" applyFont="1" applyFill="1" applyBorder="1" applyAlignment="1" applyProtection="1">
      <alignment horizontal="center" vertical="top" shrinkToFit="1"/>
      <protection locked="0"/>
    </xf>
    <xf numFmtId="0" fontId="101" fillId="0" borderId="2" xfId="0" applyFont="1" applyFill="1" applyBorder="1" applyAlignment="1" applyProtection="1">
      <alignment horizontal="center" vertical="center"/>
      <protection locked="0"/>
    </xf>
    <xf numFmtId="0" fontId="101" fillId="0" borderId="10" xfId="0" applyFont="1" applyFill="1" applyBorder="1" applyAlignment="1" applyProtection="1">
      <alignment horizontal="center" vertical="center"/>
      <protection locked="0"/>
    </xf>
    <xf numFmtId="0" fontId="101" fillId="0" borderId="3" xfId="0" applyFont="1" applyFill="1" applyBorder="1" applyAlignment="1" applyProtection="1">
      <alignment horizontal="center" vertical="center"/>
      <protection locked="0"/>
    </xf>
    <xf numFmtId="0" fontId="37" fillId="13" borderId="12" xfId="0" applyFont="1" applyFill="1" applyBorder="1" applyAlignment="1" applyProtection="1">
      <alignment horizontal="center" vertical="center" shrinkToFit="1"/>
      <protection locked="0"/>
    </xf>
    <xf numFmtId="0" fontId="37" fillId="13" borderId="8" xfId="0" applyFont="1" applyFill="1" applyBorder="1" applyAlignment="1" applyProtection="1">
      <alignment horizontal="center" vertical="center" shrinkToFit="1"/>
      <protection locked="0"/>
    </xf>
    <xf numFmtId="0" fontId="37" fillId="13" borderId="13" xfId="0" applyFont="1" applyFill="1" applyBorder="1" applyAlignment="1" applyProtection="1">
      <alignment horizontal="center" vertical="center" shrinkToFit="1"/>
      <protection locked="0"/>
    </xf>
    <xf numFmtId="0" fontId="33" fillId="0" borderId="9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7" xfId="0" applyNumberFormat="1" applyFont="1" applyFill="1" applyBorder="1" applyAlignment="1" applyProtection="1">
      <alignment horizontal="center"/>
      <protection locked="0"/>
    </xf>
    <xf numFmtId="0" fontId="33" fillId="0" borderId="6" xfId="0" applyFont="1" applyFill="1" applyBorder="1" applyAlignment="1" applyProtection="1">
      <alignment horizontal="center" vertical="center"/>
      <protection locked="0"/>
    </xf>
    <xf numFmtId="49" fontId="60" fillId="0" borderId="7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left" vertical="top"/>
      <protection hidden="1"/>
    </xf>
    <xf numFmtId="49" fontId="44" fillId="0" borderId="7" xfId="0" applyNumberFormat="1" applyFont="1" applyFill="1" applyBorder="1" applyAlignment="1" applyProtection="1">
      <alignment horizontal="center" vertical="center"/>
      <protection locked="0"/>
    </xf>
    <xf numFmtId="1" fontId="44" fillId="0" borderId="2" xfId="0" applyNumberFormat="1" applyFont="1" applyFill="1" applyBorder="1" applyAlignment="1" applyProtection="1">
      <alignment horizontal="center" vertical="top"/>
      <protection hidden="1"/>
    </xf>
    <xf numFmtId="1" fontId="44" fillId="0" borderId="10" xfId="0" applyNumberFormat="1" applyFont="1" applyFill="1" applyBorder="1" applyAlignment="1" applyProtection="1">
      <alignment horizontal="center" vertical="top"/>
      <protection hidden="1"/>
    </xf>
    <xf numFmtId="1" fontId="44" fillId="0" borderId="3" xfId="0" applyNumberFormat="1" applyFont="1" applyFill="1" applyBorder="1" applyAlignment="1" applyProtection="1">
      <alignment horizontal="center" vertical="top"/>
      <protection hidden="1"/>
    </xf>
    <xf numFmtId="0" fontId="44" fillId="0" borderId="2" xfId="0" applyFont="1" applyFill="1" applyBorder="1" applyAlignment="1" applyProtection="1">
      <alignment horizontal="right" vertical="top"/>
      <protection locked="0"/>
    </xf>
    <xf numFmtId="0" fontId="44" fillId="0" borderId="10" xfId="0" applyFont="1" applyFill="1" applyBorder="1" applyAlignment="1" applyProtection="1">
      <alignment horizontal="right" vertical="top"/>
      <protection locked="0"/>
    </xf>
    <xf numFmtId="0" fontId="44" fillId="0" borderId="3" xfId="0" applyFont="1" applyFill="1" applyBorder="1" applyAlignment="1" applyProtection="1">
      <alignment horizontal="right" vertical="top"/>
      <protection locked="0"/>
    </xf>
    <xf numFmtId="2" fontId="44" fillId="0" borderId="2" xfId="0" applyNumberFormat="1" applyFont="1" applyFill="1" applyBorder="1" applyAlignment="1" applyProtection="1">
      <alignment horizontal="center" vertical="top"/>
      <protection hidden="1"/>
    </xf>
    <xf numFmtId="2" fontId="44" fillId="0" borderId="10" xfId="0" applyNumberFormat="1" applyFont="1" applyFill="1" applyBorder="1" applyAlignment="1" applyProtection="1">
      <alignment horizontal="center" vertical="top"/>
      <protection hidden="1"/>
    </xf>
    <xf numFmtId="2" fontId="44" fillId="0" borderId="3" xfId="0" applyNumberFormat="1" applyFont="1" applyFill="1" applyBorder="1" applyAlignment="1" applyProtection="1">
      <alignment horizontal="center" vertical="top"/>
      <protection hidden="1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 applyProtection="1">
      <alignment horizontal="center" vertical="center"/>
      <protection hidden="1"/>
    </xf>
    <xf numFmtId="0" fontId="40" fillId="0" borderId="0" xfId="0" applyFont="1" applyFill="1" applyAlignment="1" applyProtection="1">
      <alignment horizontal="center" vertical="top"/>
      <protection locked="0"/>
    </xf>
    <xf numFmtId="49" fontId="42" fillId="0" borderId="2" xfId="0" applyNumberFormat="1" applyFont="1" applyFill="1" applyBorder="1" applyAlignment="1" applyProtection="1">
      <alignment horizontal="left" vertical="top"/>
      <protection locked="0"/>
    </xf>
    <xf numFmtId="49" fontId="42" fillId="0" borderId="10" xfId="0" applyNumberFormat="1" applyFont="1" applyFill="1" applyBorder="1" applyAlignment="1" applyProtection="1">
      <alignment horizontal="left" vertical="top"/>
      <protection locked="0"/>
    </xf>
    <xf numFmtId="49" fontId="42" fillId="0" borderId="3" xfId="0" applyNumberFormat="1" applyFont="1" applyFill="1" applyBorder="1" applyAlignment="1" applyProtection="1">
      <alignment horizontal="left" vertical="top"/>
      <protection locked="0"/>
    </xf>
    <xf numFmtId="0" fontId="30" fillId="0" borderId="11" xfId="0" applyFont="1" applyFill="1" applyBorder="1" applyAlignment="1" applyProtection="1">
      <alignment horizontal="left" vertical="top"/>
      <protection hidden="1"/>
    </xf>
    <xf numFmtId="0" fontId="30" fillId="0" borderId="11" xfId="0" applyFont="1" applyFill="1" applyBorder="1" applyAlignment="1" applyProtection="1">
      <alignment horizontal="center" vertical="top"/>
      <protection hidden="1"/>
    </xf>
    <xf numFmtId="0" fontId="30" fillId="0" borderId="11" xfId="0" applyFont="1" applyFill="1" applyBorder="1" applyAlignment="1" applyProtection="1">
      <alignment horizontal="center" vertical="top" wrapText="1"/>
      <protection hidden="1"/>
    </xf>
    <xf numFmtId="0" fontId="30" fillId="0" borderId="11" xfId="0" applyFont="1" applyFill="1" applyBorder="1" applyAlignment="1" applyProtection="1">
      <alignment horizontal="center" vertical="top"/>
      <protection locked="0"/>
    </xf>
    <xf numFmtId="49" fontId="45" fillId="0" borderId="1" xfId="0" applyNumberFormat="1" applyFont="1" applyFill="1" applyBorder="1" applyAlignment="1" applyProtection="1">
      <alignment horizontal="center" vertical="top"/>
      <protection locked="0"/>
    </xf>
    <xf numFmtId="0" fontId="30" fillId="0" borderId="0" xfId="0" applyFont="1" applyFill="1" applyAlignment="1" applyProtection="1">
      <alignment horizontal="center" vertical="top" shrinkToFit="1"/>
      <protection hidden="1"/>
    </xf>
    <xf numFmtId="0" fontId="30" fillId="8" borderId="9" xfId="0" applyFont="1" applyFill="1" applyBorder="1" applyAlignment="1" applyProtection="1">
      <alignment horizontal="left" vertical="center"/>
      <protection hidden="1"/>
    </xf>
    <xf numFmtId="0" fontId="30" fillId="8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horizontal="center" vertical="top"/>
      <protection hidden="1"/>
    </xf>
    <xf numFmtId="0" fontId="60" fillId="0" borderId="5" xfId="0" applyFont="1" applyFill="1" applyBorder="1" applyAlignment="1" applyProtection="1">
      <alignment horizontal="center" vertical="center"/>
      <protection locked="0"/>
    </xf>
    <xf numFmtId="0" fontId="60" fillId="0" borderId="6" xfId="0" applyFont="1" applyFill="1" applyBorder="1" applyAlignment="1" applyProtection="1">
      <alignment horizontal="center" vertical="center"/>
      <protection locked="0"/>
    </xf>
    <xf numFmtId="0" fontId="89" fillId="8" borderId="1" xfId="0" applyFont="1" applyFill="1" applyBorder="1" applyAlignment="1" applyProtection="1">
      <alignment horizontal="left" vertical="center"/>
      <protection hidden="1"/>
    </xf>
    <xf numFmtId="0" fontId="89" fillId="17" borderId="1" xfId="0" applyFont="1" applyFill="1" applyBorder="1" applyAlignment="1" applyProtection="1">
      <alignment horizontal="left" vertical="center"/>
      <protection locked="0"/>
    </xf>
    <xf numFmtId="0" fontId="87" fillId="0" borderId="0" xfId="0" applyFont="1" applyAlignment="1" applyProtection="1">
      <alignment horizontal="center" vertical="center"/>
      <protection locked="0"/>
    </xf>
    <xf numFmtId="0" fontId="89" fillId="8" borderId="9" xfId="0" applyFont="1" applyFill="1" applyBorder="1" applyAlignment="1" applyProtection="1">
      <alignment horizontal="left" vertical="center"/>
      <protection hidden="1"/>
    </xf>
    <xf numFmtId="0" fontId="89" fillId="8" borderId="0" xfId="0" applyFont="1" applyFill="1" applyBorder="1" applyAlignment="1" applyProtection="1">
      <alignment horizontal="left" vertical="center"/>
      <protection hidden="1"/>
    </xf>
    <xf numFmtId="49" fontId="46" fillId="17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46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46" fillId="12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46" fillId="12" borderId="15" xfId="0" applyNumberFormat="1" applyFont="1" applyFill="1" applyBorder="1" applyAlignment="1" applyProtection="1">
      <alignment horizontal="center" vertical="center" wrapText="1"/>
      <protection locked="0"/>
    </xf>
    <xf numFmtId="49" fontId="46" fillId="13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13" borderId="4" xfId="0" applyNumberFormat="1" applyFont="1" applyFill="1" applyBorder="1" applyAlignment="1" applyProtection="1">
      <alignment horizontal="center" vertical="center" wrapText="1"/>
      <protection locked="0"/>
    </xf>
    <xf numFmtId="49" fontId="46" fillId="13" borderId="15" xfId="0" applyNumberFormat="1" applyFont="1" applyFill="1" applyBorder="1" applyAlignment="1" applyProtection="1">
      <alignment horizontal="center" vertical="center" wrapText="1"/>
      <protection locked="0"/>
    </xf>
    <xf numFmtId="49" fontId="46" fillId="14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14" borderId="4" xfId="0" applyNumberFormat="1" applyFont="1" applyFill="1" applyBorder="1" applyAlignment="1" applyProtection="1">
      <alignment horizontal="center" vertical="center" wrapText="1"/>
      <protection locked="0"/>
    </xf>
    <xf numFmtId="49" fontId="46" fillId="14" borderId="15" xfId="0" applyNumberFormat="1" applyFont="1" applyFill="1" applyBorder="1" applyAlignment="1" applyProtection="1">
      <alignment horizontal="center" vertical="center" wrapText="1"/>
      <protection locked="0"/>
    </xf>
    <xf numFmtId="49" fontId="46" fillId="17" borderId="9" xfId="0" applyNumberFormat="1" applyFont="1" applyFill="1" applyBorder="1" applyAlignment="1" applyProtection="1">
      <alignment horizontal="center" vertical="center" shrinkToFit="1"/>
      <protection locked="0"/>
    </xf>
    <xf numFmtId="49" fontId="46" fillId="17" borderId="0" xfId="0" applyNumberFormat="1" applyFont="1" applyFill="1" applyBorder="1" applyAlignment="1" applyProtection="1">
      <alignment horizontal="center" vertical="center" shrinkToFit="1"/>
      <protection locked="0"/>
    </xf>
    <xf numFmtId="49" fontId="46" fillId="17" borderId="11" xfId="0" applyNumberFormat="1" applyFont="1" applyFill="1" applyBorder="1" applyAlignment="1" applyProtection="1">
      <alignment horizontal="center" vertical="center" shrinkToFit="1"/>
      <protection locked="0"/>
    </xf>
    <xf numFmtId="0" fontId="46" fillId="17" borderId="12" xfId="0" applyFont="1" applyFill="1" applyBorder="1" applyAlignment="1" applyProtection="1">
      <alignment horizontal="center" vertical="center" wrapText="1"/>
      <protection locked="0"/>
    </xf>
    <xf numFmtId="0" fontId="46" fillId="17" borderId="8" xfId="0" applyFont="1" applyFill="1" applyBorder="1" applyAlignment="1" applyProtection="1">
      <alignment horizontal="center" vertical="center" wrapText="1"/>
      <protection locked="0"/>
    </xf>
    <xf numFmtId="0" fontId="46" fillId="17" borderId="13" xfId="0" applyFont="1" applyFill="1" applyBorder="1" applyAlignment="1" applyProtection="1">
      <alignment horizontal="center" vertical="center" wrapText="1"/>
      <protection locked="0"/>
    </xf>
    <xf numFmtId="0" fontId="46" fillId="17" borderId="9" xfId="0" applyFont="1" applyFill="1" applyBorder="1" applyAlignment="1" applyProtection="1">
      <alignment horizontal="center" vertical="center" wrapText="1"/>
      <protection locked="0"/>
    </xf>
    <xf numFmtId="0" fontId="46" fillId="17" borderId="0" xfId="0" applyFont="1" applyFill="1" applyBorder="1" applyAlignment="1" applyProtection="1">
      <alignment horizontal="center" vertical="center" wrapText="1"/>
      <protection locked="0"/>
    </xf>
    <xf numFmtId="0" fontId="46" fillId="17" borderId="11" xfId="0" applyFont="1" applyFill="1" applyBorder="1" applyAlignment="1" applyProtection="1">
      <alignment horizontal="center" vertical="center" wrapText="1"/>
      <protection locked="0"/>
    </xf>
    <xf numFmtId="0" fontId="46" fillId="17" borderId="2" xfId="0" applyFont="1" applyFill="1" applyBorder="1" applyAlignment="1" applyProtection="1">
      <alignment horizontal="center" vertical="center"/>
      <protection locked="0"/>
    </xf>
    <xf numFmtId="0" fontId="46" fillId="17" borderId="10" xfId="0" applyFont="1" applyFill="1" applyBorder="1" applyAlignment="1" applyProtection="1">
      <alignment horizontal="center" vertical="center"/>
      <protection locked="0"/>
    </xf>
    <xf numFmtId="0" fontId="46" fillId="17" borderId="3" xfId="0" applyFont="1" applyFill="1" applyBorder="1" applyAlignment="1" applyProtection="1">
      <alignment horizontal="center" vertical="center"/>
      <protection locked="0"/>
    </xf>
    <xf numFmtId="49" fontId="91" fillId="10" borderId="2" xfId="0" applyNumberFormat="1" applyFont="1" applyFill="1" applyBorder="1" applyAlignment="1" applyProtection="1">
      <alignment horizontal="left" vertical="top" wrapText="1"/>
      <protection locked="0"/>
    </xf>
    <xf numFmtId="49" fontId="91" fillId="10" borderId="10" xfId="0" applyNumberFormat="1" applyFont="1" applyFill="1" applyBorder="1" applyAlignment="1" applyProtection="1">
      <alignment horizontal="left" vertical="top" wrapText="1"/>
      <protection locked="0"/>
    </xf>
    <xf numFmtId="49" fontId="91" fillId="10" borderId="3" xfId="0" applyNumberFormat="1" applyFont="1" applyFill="1" applyBorder="1" applyAlignment="1" applyProtection="1">
      <alignment horizontal="left" vertical="top" wrapText="1"/>
      <protection locked="0"/>
    </xf>
    <xf numFmtId="0" fontId="46" fillId="12" borderId="12" xfId="0" applyFont="1" applyFill="1" applyBorder="1" applyAlignment="1" applyProtection="1">
      <alignment horizontal="center" vertical="center" wrapText="1"/>
      <protection locked="0"/>
    </xf>
    <xf numFmtId="0" fontId="46" fillId="12" borderId="8" xfId="0" applyFont="1" applyFill="1" applyBorder="1" applyAlignment="1" applyProtection="1">
      <alignment horizontal="center" vertical="center" wrapText="1"/>
      <protection locked="0"/>
    </xf>
    <xf numFmtId="0" fontId="46" fillId="12" borderId="13" xfId="0" applyFont="1" applyFill="1" applyBorder="1" applyAlignment="1" applyProtection="1">
      <alignment horizontal="center" vertical="center" wrapText="1"/>
      <protection locked="0"/>
    </xf>
    <xf numFmtId="0" fontId="46" fillId="13" borderId="12" xfId="0" applyFont="1" applyFill="1" applyBorder="1" applyAlignment="1" applyProtection="1">
      <alignment horizontal="center" vertical="center" wrapText="1"/>
      <protection locked="0"/>
    </xf>
    <xf numFmtId="0" fontId="46" fillId="13" borderId="8" xfId="0" applyFont="1" applyFill="1" applyBorder="1" applyAlignment="1" applyProtection="1">
      <alignment horizontal="center" vertical="center" wrapText="1"/>
      <protection locked="0"/>
    </xf>
    <xf numFmtId="0" fontId="46" fillId="13" borderId="13" xfId="0" applyFont="1" applyFill="1" applyBorder="1" applyAlignment="1" applyProtection="1">
      <alignment horizontal="center" vertical="center" wrapText="1"/>
      <protection locked="0"/>
    </xf>
    <xf numFmtId="0" fontId="46" fillId="14" borderId="12" xfId="0" applyFont="1" applyFill="1" applyBorder="1" applyAlignment="1" applyProtection="1">
      <alignment horizontal="center" vertical="center" wrapText="1"/>
      <protection locked="0"/>
    </xf>
    <xf numFmtId="0" fontId="46" fillId="14" borderId="8" xfId="0" applyFont="1" applyFill="1" applyBorder="1" applyAlignment="1" applyProtection="1">
      <alignment horizontal="center" vertical="center" wrapText="1"/>
      <protection locked="0"/>
    </xf>
    <xf numFmtId="0" fontId="46" fillId="14" borderId="13" xfId="0" applyFont="1" applyFill="1" applyBorder="1" applyAlignment="1" applyProtection="1">
      <alignment horizontal="center" vertical="center" wrapText="1"/>
      <protection locked="0"/>
    </xf>
    <xf numFmtId="0" fontId="46" fillId="17" borderId="2" xfId="0" applyFont="1" applyFill="1" applyBorder="1" applyAlignment="1" applyProtection="1">
      <alignment horizontal="center" vertical="center" wrapText="1"/>
      <protection locked="0"/>
    </xf>
    <xf numFmtId="0" fontId="46" fillId="17" borderId="10" xfId="0" applyFont="1" applyFill="1" applyBorder="1" applyAlignment="1" applyProtection="1">
      <alignment horizontal="center" vertical="center" wrapText="1"/>
      <protection locked="0"/>
    </xf>
    <xf numFmtId="0" fontId="46" fillId="17" borderId="3" xfId="0" applyFont="1" applyFill="1" applyBorder="1" applyAlignment="1" applyProtection="1">
      <alignment horizontal="center" vertical="center" wrapText="1"/>
      <protection locked="0"/>
    </xf>
    <xf numFmtId="0" fontId="46" fillId="17" borderId="5" xfId="0" applyFont="1" applyFill="1" applyBorder="1" applyAlignment="1" applyProtection="1">
      <alignment horizontal="center" vertical="center" wrapText="1" shrinkToFit="1"/>
      <protection locked="0"/>
    </xf>
    <xf numFmtId="0" fontId="46" fillId="17" borderId="6" xfId="0" applyFont="1" applyFill="1" applyBorder="1" applyAlignment="1" applyProtection="1">
      <alignment horizontal="center" vertical="center" wrapText="1" shrinkToFit="1"/>
      <protection locked="0"/>
    </xf>
    <xf numFmtId="0" fontId="46" fillId="17" borderId="12" xfId="0" applyFont="1" applyFill="1" applyBorder="1" applyAlignment="1" applyProtection="1">
      <alignment horizontal="center" vertical="top" wrapText="1"/>
      <protection locked="0"/>
    </xf>
    <xf numFmtId="0" fontId="46" fillId="17" borderId="8" xfId="0" applyFont="1" applyFill="1" applyBorder="1" applyAlignment="1" applyProtection="1">
      <alignment horizontal="center" vertical="top" wrapText="1"/>
      <protection locked="0"/>
    </xf>
    <xf numFmtId="0" fontId="46" fillId="17" borderId="13" xfId="0" applyFont="1" applyFill="1" applyBorder="1" applyAlignment="1" applyProtection="1">
      <alignment horizontal="center" vertical="top" wrapText="1"/>
      <protection locked="0"/>
    </xf>
    <xf numFmtId="0" fontId="46" fillId="17" borderId="9" xfId="0" applyFont="1" applyFill="1" applyBorder="1" applyAlignment="1" applyProtection="1">
      <alignment horizontal="center" vertical="top" wrapText="1"/>
      <protection locked="0"/>
    </xf>
    <xf numFmtId="0" fontId="46" fillId="17" borderId="0" xfId="0" applyFont="1" applyFill="1" applyBorder="1" applyAlignment="1" applyProtection="1">
      <alignment horizontal="center" vertical="top" wrapText="1"/>
      <protection locked="0"/>
    </xf>
    <xf numFmtId="0" fontId="46" fillId="17" borderId="11" xfId="0" applyFont="1" applyFill="1" applyBorder="1" applyAlignment="1" applyProtection="1">
      <alignment horizontal="center" vertical="top" wrapText="1"/>
      <protection locked="0"/>
    </xf>
    <xf numFmtId="0" fontId="90" fillId="10" borderId="2" xfId="0" applyFont="1" applyFill="1" applyBorder="1" applyAlignment="1" applyProtection="1">
      <alignment horizontal="center" vertical="top" wrapText="1"/>
      <protection locked="0"/>
    </xf>
    <xf numFmtId="0" fontId="90" fillId="10" borderId="3" xfId="0" applyFont="1" applyFill="1" applyBorder="1" applyAlignment="1" applyProtection="1">
      <alignment horizontal="center" vertical="top" wrapText="1"/>
      <protection locked="0"/>
    </xf>
    <xf numFmtId="4" fontId="90" fillId="10" borderId="2" xfId="0" applyNumberFormat="1" applyFont="1" applyFill="1" applyBorder="1" applyAlignment="1" applyProtection="1">
      <alignment horizontal="center" vertical="top" shrinkToFit="1"/>
      <protection locked="0"/>
    </xf>
    <xf numFmtId="4" fontId="90" fillId="10" borderId="10" xfId="0" applyNumberFormat="1" applyFont="1" applyFill="1" applyBorder="1" applyAlignment="1" applyProtection="1">
      <alignment horizontal="center" vertical="top" shrinkToFit="1"/>
      <protection locked="0"/>
    </xf>
    <xf numFmtId="4" fontId="90" fillId="10" borderId="3" xfId="0" applyNumberFormat="1" applyFont="1" applyFill="1" applyBorder="1" applyAlignment="1" applyProtection="1">
      <alignment horizontal="center" vertical="top" shrinkToFit="1"/>
      <protection locked="0"/>
    </xf>
    <xf numFmtId="49" fontId="46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17" borderId="4" xfId="0" applyNumberFormat="1" applyFont="1" applyFill="1" applyBorder="1" applyAlignment="1" applyProtection="1">
      <alignment horizontal="center" vertical="center" wrapText="1"/>
      <protection locked="0"/>
    </xf>
    <xf numFmtId="49" fontId="46" fillId="17" borderId="15" xfId="0" applyNumberFormat="1" applyFont="1" applyFill="1" applyBorder="1" applyAlignment="1" applyProtection="1">
      <alignment horizontal="center" vertical="center" wrapText="1"/>
      <protection locked="0"/>
    </xf>
    <xf numFmtId="0" fontId="46" fillId="17" borderId="14" xfId="0" applyFont="1" applyFill="1" applyBorder="1" applyAlignment="1" applyProtection="1">
      <alignment horizontal="center" vertical="center" wrapText="1"/>
      <protection locked="0"/>
    </xf>
    <xf numFmtId="0" fontId="46" fillId="17" borderId="15" xfId="0" applyFont="1" applyFill="1" applyBorder="1" applyAlignment="1" applyProtection="1">
      <alignment horizontal="center" vertical="center" wrapText="1"/>
      <protection locked="0"/>
    </xf>
    <xf numFmtId="49" fontId="46" fillId="17" borderId="14" xfId="0" applyNumberFormat="1" applyFont="1" applyFill="1" applyBorder="1" applyAlignment="1" applyProtection="1">
      <alignment horizontal="center" vertical="center" shrinkToFit="1"/>
      <protection locked="0"/>
    </xf>
    <xf numFmtId="49" fontId="46" fillId="17" borderId="4" xfId="0" applyNumberFormat="1" applyFont="1" applyFill="1" applyBorder="1" applyAlignment="1" applyProtection="1">
      <alignment horizontal="center" vertical="center" shrinkToFit="1"/>
      <protection locked="0"/>
    </xf>
    <xf numFmtId="49" fontId="46" fillId="17" borderId="15" xfId="0" applyNumberFormat="1" applyFont="1" applyFill="1" applyBorder="1" applyAlignment="1" applyProtection="1">
      <alignment horizontal="center" vertical="center" shrinkToFit="1"/>
      <protection locked="0"/>
    </xf>
    <xf numFmtId="0" fontId="93" fillId="0" borderId="2" xfId="0" applyFont="1" applyBorder="1" applyAlignment="1" applyProtection="1">
      <alignment horizontal="center" vertical="center"/>
      <protection locked="0"/>
    </xf>
    <xf numFmtId="0" fontId="93" fillId="0" borderId="10" xfId="0" applyFont="1" applyBorder="1" applyAlignment="1" applyProtection="1">
      <alignment horizontal="center" vertical="center"/>
      <protection locked="0"/>
    </xf>
    <xf numFmtId="0" fontId="93" fillId="0" borderId="3" xfId="0" applyFont="1" applyBorder="1" applyAlignment="1" applyProtection="1">
      <alignment horizontal="center" vertical="center"/>
      <protection locked="0"/>
    </xf>
    <xf numFmtId="0" fontId="93" fillId="0" borderId="2" xfId="0" applyFont="1" applyBorder="1" applyAlignment="1" applyProtection="1">
      <alignment horizontal="center" vertical="center" wrapText="1"/>
      <protection hidden="1"/>
    </xf>
    <xf numFmtId="0" fontId="93" fillId="0" borderId="3" xfId="0" applyFont="1" applyBorder="1" applyAlignment="1" applyProtection="1">
      <alignment horizontal="center" vertical="center" wrapText="1"/>
      <protection hidden="1"/>
    </xf>
    <xf numFmtId="0" fontId="93" fillId="0" borderId="2" xfId="0" applyFont="1" applyBorder="1" applyAlignment="1" applyProtection="1">
      <alignment horizontal="right" vertical="center"/>
      <protection locked="0"/>
    </xf>
    <xf numFmtId="0" fontId="93" fillId="0" borderId="10" xfId="0" applyFont="1" applyBorder="1" applyAlignment="1" applyProtection="1">
      <alignment horizontal="right" vertical="center"/>
      <protection locked="0"/>
    </xf>
    <xf numFmtId="0" fontId="93" fillId="0" borderId="3" xfId="0" applyFont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1" fillId="12" borderId="5" xfId="0" applyFont="1" applyFill="1" applyBorder="1" applyAlignment="1" applyProtection="1">
      <alignment horizontal="center" vertical="center" shrinkToFit="1"/>
      <protection locked="0"/>
    </xf>
    <xf numFmtId="0" fontId="33" fillId="17" borderId="12" xfId="0" applyFont="1" applyFill="1" applyBorder="1" applyAlignment="1" applyProtection="1">
      <alignment horizontal="center" vertical="center"/>
      <protection locked="0"/>
    </xf>
    <xf numFmtId="0" fontId="33" fillId="17" borderId="8" xfId="0" applyFont="1" applyFill="1" applyBorder="1" applyAlignment="1" applyProtection="1">
      <alignment horizontal="center" vertical="center"/>
      <protection locked="0"/>
    </xf>
    <xf numFmtId="0" fontId="33" fillId="17" borderId="13" xfId="0" applyFont="1" applyFill="1" applyBorder="1" applyAlignment="1" applyProtection="1">
      <alignment horizontal="center" vertical="center"/>
      <protection locked="0"/>
    </xf>
    <xf numFmtId="0" fontId="33" fillId="17" borderId="9" xfId="0" applyFont="1" applyFill="1" applyBorder="1" applyAlignment="1" applyProtection="1">
      <alignment horizontal="center" vertical="center"/>
      <protection locked="0"/>
    </xf>
    <xf numFmtId="0" fontId="33" fillId="17" borderId="0" xfId="0" applyFont="1" applyFill="1" applyBorder="1" applyAlignment="1" applyProtection="1">
      <alignment horizontal="center" vertical="center"/>
      <protection locked="0"/>
    </xf>
    <xf numFmtId="0" fontId="33" fillId="17" borderId="11" xfId="0" applyFont="1" applyFill="1" applyBorder="1" applyAlignment="1" applyProtection="1">
      <alignment horizontal="center" vertical="center"/>
      <protection locked="0"/>
    </xf>
    <xf numFmtId="0" fontId="1" fillId="20" borderId="5" xfId="0" applyFont="1" applyFill="1" applyBorder="1" applyAlignment="1" applyProtection="1">
      <alignment horizontal="center" vertical="center" shrinkToFit="1"/>
      <protection locked="0"/>
    </xf>
    <xf numFmtId="0" fontId="1" fillId="14" borderId="5" xfId="0" applyFont="1" applyFill="1" applyBorder="1" applyAlignment="1" applyProtection="1">
      <alignment horizontal="center" vertical="center" shrinkToFit="1"/>
      <protection locked="0"/>
    </xf>
    <xf numFmtId="0" fontId="33" fillId="17" borderId="12" xfId="0" applyNumberFormat="1" applyFont="1" applyFill="1" applyBorder="1" applyAlignment="1" applyProtection="1">
      <alignment horizontal="center" vertical="center"/>
      <protection locked="0"/>
    </xf>
    <xf numFmtId="0" fontId="33" fillId="17" borderId="8" xfId="0" applyNumberFormat="1" applyFont="1" applyFill="1" applyBorder="1" applyAlignment="1" applyProtection="1">
      <alignment horizontal="center" vertical="center"/>
      <protection locked="0"/>
    </xf>
    <xf numFmtId="0" fontId="33" fillId="17" borderId="13" xfId="0" applyNumberFormat="1" applyFont="1" applyFill="1" applyBorder="1" applyAlignment="1" applyProtection="1">
      <alignment horizontal="center" vertical="center"/>
      <protection locked="0"/>
    </xf>
    <xf numFmtId="0" fontId="33" fillId="17" borderId="9" xfId="0" applyNumberFormat="1" applyFont="1" applyFill="1" applyBorder="1" applyAlignment="1" applyProtection="1">
      <alignment horizontal="center" vertical="center"/>
      <protection locked="0"/>
    </xf>
    <xf numFmtId="0" fontId="33" fillId="17" borderId="0" xfId="0" applyNumberFormat="1" applyFont="1" applyFill="1" applyBorder="1" applyAlignment="1" applyProtection="1">
      <alignment horizontal="center" vertical="center"/>
      <protection locked="0"/>
    </xf>
    <xf numFmtId="0" fontId="33" fillId="17" borderId="11" xfId="0" applyNumberFormat="1" applyFont="1" applyFill="1" applyBorder="1" applyAlignment="1" applyProtection="1">
      <alignment horizontal="center" vertical="center"/>
      <protection locked="0"/>
    </xf>
    <xf numFmtId="0" fontId="33" fillId="17" borderId="12" xfId="0" applyNumberFormat="1" applyFont="1" applyFill="1" applyBorder="1" applyAlignment="1" applyProtection="1">
      <alignment horizontal="center" vertical="center" shrinkToFit="1"/>
      <protection locked="0"/>
    </xf>
    <xf numFmtId="0" fontId="33" fillId="17" borderId="8" xfId="0" applyNumberFormat="1" applyFont="1" applyFill="1" applyBorder="1" applyAlignment="1" applyProtection="1">
      <alignment horizontal="center" vertical="center" shrinkToFit="1"/>
      <protection locked="0"/>
    </xf>
    <xf numFmtId="0" fontId="33" fillId="17" borderId="13" xfId="0" applyNumberFormat="1" applyFont="1" applyFill="1" applyBorder="1" applyAlignment="1" applyProtection="1">
      <alignment horizontal="center" vertical="center" shrinkToFit="1"/>
      <protection locked="0"/>
    </xf>
    <xf numFmtId="0" fontId="33" fillId="17" borderId="9" xfId="0" applyNumberFormat="1" applyFont="1" applyFill="1" applyBorder="1" applyAlignment="1" applyProtection="1">
      <alignment horizontal="center" vertical="center" shrinkToFit="1"/>
      <protection locked="0"/>
    </xf>
    <xf numFmtId="0" fontId="33" fillId="17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17" borderId="11" xfId="0" applyNumberFormat="1" applyFont="1" applyFill="1" applyBorder="1" applyAlignment="1" applyProtection="1">
      <alignment horizontal="center" vertical="center" shrinkToFit="1"/>
      <protection locked="0"/>
    </xf>
    <xf numFmtId="0" fontId="37" fillId="17" borderId="12" xfId="0" applyNumberFormat="1" applyFont="1" applyFill="1" applyBorder="1" applyAlignment="1" applyProtection="1">
      <alignment horizontal="center" vertical="center"/>
      <protection locked="0"/>
    </xf>
    <xf numFmtId="0" fontId="37" fillId="17" borderId="8" xfId="0" applyNumberFormat="1" applyFont="1" applyFill="1" applyBorder="1" applyAlignment="1" applyProtection="1">
      <alignment horizontal="center" vertical="center"/>
      <protection locked="0"/>
    </xf>
    <xf numFmtId="0" fontId="37" fillId="17" borderId="13" xfId="0" applyNumberFormat="1" applyFont="1" applyFill="1" applyBorder="1" applyAlignment="1" applyProtection="1">
      <alignment horizontal="center" vertical="center"/>
      <protection locked="0"/>
    </xf>
    <xf numFmtId="0" fontId="33" fillId="17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17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17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17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17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1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17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17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1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17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17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1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17" borderId="9" xfId="0" applyNumberFormat="1" applyFont="1" applyFill="1" applyBorder="1" applyAlignment="1" applyProtection="1">
      <alignment horizontal="right" wrapText="1" shrinkToFit="1"/>
      <protection locked="0"/>
    </xf>
    <xf numFmtId="0" fontId="38" fillId="17" borderId="0" xfId="0" applyNumberFormat="1" applyFont="1" applyFill="1" applyBorder="1" applyAlignment="1" applyProtection="1">
      <alignment horizontal="right" wrapText="1" shrinkToFit="1"/>
      <protection locked="0"/>
    </xf>
    <xf numFmtId="0" fontId="38" fillId="17" borderId="11" xfId="0" applyNumberFormat="1" applyFont="1" applyFill="1" applyBorder="1" applyAlignment="1" applyProtection="1">
      <alignment horizontal="right" wrapText="1" shrinkToFit="1"/>
      <protection locked="0"/>
    </xf>
    <xf numFmtId="0" fontId="33" fillId="17" borderId="6" xfId="0" applyFont="1" applyFill="1" applyBorder="1" applyAlignment="1" applyProtection="1">
      <alignment horizontal="center" vertical="center"/>
      <protection locked="0"/>
    </xf>
    <xf numFmtId="0" fontId="42" fillId="9" borderId="2" xfId="0" applyFont="1" applyFill="1" applyBorder="1" applyAlignment="1" applyProtection="1">
      <alignment horizontal="left" vertical="top"/>
      <protection locked="0"/>
    </xf>
    <xf numFmtId="0" fontId="42" fillId="9" borderId="10" xfId="0" applyFont="1" applyFill="1" applyBorder="1" applyAlignment="1" applyProtection="1">
      <alignment horizontal="left" vertical="top"/>
      <protection locked="0"/>
    </xf>
    <xf numFmtId="0" fontId="42" fillId="9" borderId="3" xfId="0" applyFont="1" applyFill="1" applyBorder="1" applyAlignment="1" applyProtection="1">
      <alignment horizontal="left" vertical="top"/>
      <protection locked="0"/>
    </xf>
    <xf numFmtId="0" fontId="33" fillId="9" borderId="2" xfId="0" applyFont="1" applyFill="1" applyBorder="1" applyAlignment="1" applyProtection="1">
      <alignment horizontal="center" vertical="top"/>
      <protection locked="0"/>
    </xf>
    <xf numFmtId="0" fontId="33" fillId="9" borderId="10" xfId="0" applyFont="1" applyFill="1" applyBorder="1" applyAlignment="1" applyProtection="1">
      <alignment horizontal="center" vertical="top"/>
      <protection locked="0"/>
    </xf>
    <xf numFmtId="0" fontId="33" fillId="9" borderId="3" xfId="0" applyFont="1" applyFill="1" applyBorder="1" applyAlignment="1" applyProtection="1">
      <alignment horizontal="center" vertical="top"/>
      <protection locked="0"/>
    </xf>
    <xf numFmtId="0" fontId="33" fillId="9" borderId="1" xfId="0" applyFont="1" applyFill="1" applyBorder="1" applyAlignment="1" applyProtection="1">
      <alignment horizontal="center" vertical="top"/>
      <protection locked="0"/>
    </xf>
    <xf numFmtId="0" fontId="37" fillId="17" borderId="14" xfId="0" applyNumberFormat="1" applyFont="1" applyFill="1" applyBorder="1" applyAlignment="1" applyProtection="1">
      <alignment horizontal="center"/>
      <protection locked="0"/>
    </xf>
    <xf numFmtId="0" fontId="37" fillId="17" borderId="4" xfId="0" applyNumberFormat="1" applyFont="1" applyFill="1" applyBorder="1" applyAlignment="1" applyProtection="1">
      <alignment horizontal="center"/>
      <protection locked="0"/>
    </xf>
    <xf numFmtId="0" fontId="37" fillId="17" borderId="15" xfId="0" applyNumberFormat="1" applyFont="1" applyFill="1" applyBorder="1" applyAlignment="1" applyProtection="1">
      <alignment horizontal="center"/>
      <protection locked="0"/>
    </xf>
    <xf numFmtId="0" fontId="37" fillId="17" borderId="17" xfId="0" applyNumberFormat="1" applyFont="1" applyFill="1" applyBorder="1" applyAlignment="1" applyProtection="1">
      <alignment horizontal="center"/>
      <protection locked="0"/>
    </xf>
    <xf numFmtId="0" fontId="37" fillId="17" borderId="16" xfId="0" applyNumberFormat="1" applyFont="1" applyFill="1" applyBorder="1" applyAlignment="1" applyProtection="1">
      <alignment horizontal="center"/>
      <protection locked="0"/>
    </xf>
    <xf numFmtId="49" fontId="37" fillId="17" borderId="7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left" vertical="top"/>
      <protection hidden="1"/>
    </xf>
    <xf numFmtId="0" fontId="2" fillId="0" borderId="10" xfId="0" applyNumberFormat="1" applyFont="1" applyBorder="1" applyAlignment="1" applyProtection="1">
      <alignment horizontal="left" vertical="top"/>
      <protection hidden="1"/>
    </xf>
    <xf numFmtId="0" fontId="2" fillId="0" borderId="3" xfId="0" applyNumberFormat="1" applyFont="1" applyBorder="1" applyAlignment="1" applyProtection="1">
      <alignment horizontal="left" vertical="top"/>
      <protection hidden="1"/>
    </xf>
    <xf numFmtId="0" fontId="33" fillId="10" borderId="2" xfId="0" applyFont="1" applyFill="1" applyBorder="1" applyAlignment="1" applyProtection="1">
      <alignment horizontal="center" vertical="top"/>
      <protection locked="0"/>
    </xf>
    <xf numFmtId="0" fontId="33" fillId="10" borderId="10" xfId="0" applyFont="1" applyFill="1" applyBorder="1" applyAlignment="1" applyProtection="1">
      <alignment horizontal="center" vertical="top"/>
      <protection locked="0"/>
    </xf>
    <xf numFmtId="0" fontId="33" fillId="10" borderId="3" xfId="0" applyFont="1" applyFill="1" applyBorder="1" applyAlignment="1" applyProtection="1">
      <alignment horizontal="center" vertical="top"/>
      <protection locked="0"/>
    </xf>
    <xf numFmtId="0" fontId="33" fillId="0" borderId="2" xfId="0" applyNumberFormat="1" applyFont="1" applyBorder="1" applyAlignment="1" applyProtection="1">
      <alignment horizontal="center" vertical="top"/>
      <protection hidden="1"/>
    </xf>
    <xf numFmtId="0" fontId="33" fillId="0" borderId="10" xfId="0" applyNumberFormat="1" applyFont="1" applyBorder="1" applyAlignment="1" applyProtection="1">
      <alignment horizontal="center" vertical="top"/>
      <protection hidden="1"/>
    </xf>
    <xf numFmtId="0" fontId="33" fillId="0" borderId="3" xfId="0" applyNumberFormat="1" applyFont="1" applyBorder="1" applyAlignment="1" applyProtection="1">
      <alignment horizontal="center" vertical="top"/>
      <protection hidden="1"/>
    </xf>
    <xf numFmtId="2" fontId="33" fillId="0" borderId="2" xfId="0" applyNumberFormat="1" applyFont="1" applyBorder="1" applyAlignment="1" applyProtection="1">
      <alignment horizontal="center" vertical="top"/>
      <protection hidden="1"/>
    </xf>
    <xf numFmtId="2" fontId="33" fillId="0" borderId="10" xfId="0" applyNumberFormat="1" applyFont="1" applyBorder="1" applyAlignment="1" applyProtection="1">
      <alignment horizontal="center" vertical="top"/>
      <protection hidden="1"/>
    </xf>
    <xf numFmtId="2" fontId="33" fillId="0" borderId="3" xfId="0" applyNumberFormat="1" applyFont="1" applyBorder="1" applyAlignment="1" applyProtection="1">
      <alignment horizontal="center" vertical="top"/>
      <protection hidden="1"/>
    </xf>
    <xf numFmtId="0" fontId="33" fillId="0" borderId="1" xfId="0" applyFont="1" applyBorder="1" applyAlignment="1" applyProtection="1">
      <alignment horizontal="center" vertical="top"/>
      <protection locked="0"/>
    </xf>
    <xf numFmtId="0" fontId="33" fillId="10" borderId="2" xfId="0" applyFont="1" applyFill="1" applyBorder="1" applyAlignment="1" applyProtection="1">
      <alignment horizontal="center" vertical="center"/>
      <protection locked="0"/>
    </xf>
    <xf numFmtId="0" fontId="33" fillId="10" borderId="10" xfId="0" applyFont="1" applyFill="1" applyBorder="1" applyAlignment="1" applyProtection="1">
      <alignment horizontal="center" vertical="center"/>
      <protection locked="0"/>
    </xf>
    <xf numFmtId="0" fontId="33" fillId="10" borderId="3" xfId="0" applyFont="1" applyFill="1" applyBorder="1" applyAlignment="1" applyProtection="1">
      <alignment horizontal="center" vertical="center"/>
      <protection locked="0"/>
    </xf>
    <xf numFmtId="0" fontId="12" fillId="9" borderId="2" xfId="0" applyNumberFormat="1" applyFont="1" applyFill="1" applyBorder="1" applyAlignment="1" applyProtection="1">
      <alignment horizontal="left" vertical="top"/>
      <protection locked="0"/>
    </xf>
    <xf numFmtId="0" fontId="12" fillId="9" borderId="10" xfId="0" applyNumberFormat="1" applyFont="1" applyFill="1" applyBorder="1" applyAlignment="1" applyProtection="1">
      <alignment horizontal="left" vertical="top"/>
      <protection locked="0"/>
    </xf>
    <xf numFmtId="0" fontId="12" fillId="9" borderId="3" xfId="0" applyNumberFormat="1" applyFont="1" applyFill="1" applyBorder="1" applyAlignment="1" applyProtection="1">
      <alignment horizontal="left" vertical="top"/>
      <protection locked="0"/>
    </xf>
    <xf numFmtId="0" fontId="33" fillId="9" borderId="2" xfId="0" applyNumberFormat="1" applyFont="1" applyFill="1" applyBorder="1" applyAlignment="1" applyProtection="1">
      <alignment horizontal="center" vertical="top"/>
      <protection locked="0"/>
    </xf>
    <xf numFmtId="0" fontId="33" fillId="9" borderId="10" xfId="0" applyNumberFormat="1" applyFont="1" applyFill="1" applyBorder="1" applyAlignment="1" applyProtection="1">
      <alignment horizontal="center" vertical="top"/>
      <protection locked="0"/>
    </xf>
    <xf numFmtId="0" fontId="33" fillId="9" borderId="3" xfId="0" applyNumberFormat="1" applyFont="1" applyFill="1" applyBorder="1" applyAlignment="1" applyProtection="1">
      <alignment horizontal="center" vertical="top"/>
      <protection locked="0"/>
    </xf>
    <xf numFmtId="49" fontId="45" fillId="17" borderId="12" xfId="0" applyNumberFormat="1" applyFont="1" applyFill="1" applyBorder="1" applyAlignment="1" applyProtection="1">
      <alignment horizontal="center" vertical="center"/>
      <protection locked="0"/>
    </xf>
    <xf numFmtId="49" fontId="45" fillId="17" borderId="8" xfId="0" applyNumberFormat="1" applyFont="1" applyFill="1" applyBorder="1" applyAlignment="1" applyProtection="1">
      <alignment horizontal="center" vertical="center"/>
      <protection locked="0"/>
    </xf>
    <xf numFmtId="49" fontId="45" fillId="17" borderId="14" xfId="0" applyNumberFormat="1" applyFont="1" applyFill="1" applyBorder="1" applyAlignment="1" applyProtection="1">
      <alignment horizontal="center" vertical="center"/>
      <protection locked="0"/>
    </xf>
    <xf numFmtId="49" fontId="45" fillId="17" borderId="4" xfId="0" applyNumberFormat="1" applyFont="1" applyFill="1" applyBorder="1" applyAlignment="1" applyProtection="1">
      <alignment horizontal="center" vertical="center"/>
      <protection locked="0"/>
    </xf>
    <xf numFmtId="49" fontId="45" fillId="17" borderId="15" xfId="0" applyNumberFormat="1" applyFont="1" applyFill="1" applyBorder="1" applyAlignment="1" applyProtection="1">
      <alignment horizontal="center" vertical="center"/>
      <protection locked="0"/>
    </xf>
    <xf numFmtId="49" fontId="45" fillId="17" borderId="7" xfId="0" applyNumberFormat="1" applyFont="1" applyFill="1" applyBorder="1" applyAlignment="1" applyProtection="1">
      <alignment horizontal="center" vertical="center"/>
      <protection locked="0"/>
    </xf>
    <xf numFmtId="49" fontId="45" fillId="0" borderId="2" xfId="0" applyNumberFormat="1" applyFont="1" applyBorder="1" applyAlignment="1" applyProtection="1">
      <alignment horizontal="left" vertical="center"/>
      <protection locked="0"/>
    </xf>
    <xf numFmtId="49" fontId="45" fillId="0" borderId="10" xfId="0" applyNumberFormat="1" applyFont="1" applyBorder="1" applyAlignment="1" applyProtection="1">
      <alignment horizontal="left" vertical="center"/>
      <protection locked="0"/>
    </xf>
    <xf numFmtId="49" fontId="45" fillId="0" borderId="3" xfId="0" applyNumberFormat="1" applyFont="1" applyBorder="1" applyAlignment="1" applyProtection="1">
      <alignment horizontal="left" vertical="center"/>
      <protection locked="0"/>
    </xf>
    <xf numFmtId="4" fontId="45" fillId="0" borderId="1" xfId="0" applyNumberFormat="1" applyFont="1" applyBorder="1" applyAlignment="1" applyProtection="1">
      <alignment horizontal="center" vertical="top" shrinkToFit="1"/>
    </xf>
    <xf numFmtId="4" fontId="45" fillId="0" borderId="1" xfId="0" applyNumberFormat="1" applyFont="1" applyBorder="1" applyAlignment="1" applyProtection="1">
      <alignment horizontal="center" vertical="top"/>
    </xf>
    <xf numFmtId="49" fontId="45" fillId="0" borderId="1" xfId="0" applyNumberFormat="1" applyFont="1" applyBorder="1" applyAlignment="1" applyProtection="1">
      <alignment horizontal="center" vertical="top"/>
      <protection locked="0"/>
    </xf>
    <xf numFmtId="0" fontId="44" fillId="0" borderId="2" xfId="0" applyNumberFormat="1" applyFont="1" applyBorder="1" applyAlignment="1" applyProtection="1">
      <alignment horizontal="right" vertical="center"/>
      <protection locked="0"/>
    </xf>
    <xf numFmtId="0" fontId="44" fillId="0" borderId="10" xfId="0" applyNumberFormat="1" applyFont="1" applyBorder="1" applyAlignment="1" applyProtection="1">
      <alignment horizontal="right" vertical="center"/>
      <protection locked="0"/>
    </xf>
    <xf numFmtId="0" fontId="44" fillId="0" borderId="3" xfId="0" applyNumberFormat="1" applyFont="1" applyBorder="1" applyAlignment="1" applyProtection="1">
      <alignment horizontal="right" vertical="center"/>
      <protection locked="0"/>
    </xf>
    <xf numFmtId="1" fontId="44" fillId="21" borderId="2" xfId="0" applyNumberFormat="1" applyFont="1" applyFill="1" applyBorder="1" applyAlignment="1" applyProtection="1">
      <alignment horizontal="center" vertical="top"/>
      <protection hidden="1"/>
    </xf>
    <xf numFmtId="1" fontId="44" fillId="21" borderId="10" xfId="0" applyNumberFormat="1" applyFont="1" applyFill="1" applyBorder="1" applyAlignment="1" applyProtection="1">
      <alignment horizontal="center" vertical="top"/>
      <protection hidden="1"/>
    </xf>
    <xf numFmtId="1" fontId="44" fillId="21" borderId="3" xfId="0" applyNumberFormat="1" applyFont="1" applyFill="1" applyBorder="1" applyAlignment="1" applyProtection="1">
      <alignment horizontal="center" vertical="top"/>
      <protection hidden="1"/>
    </xf>
    <xf numFmtId="0" fontId="44" fillId="0" borderId="2" xfId="0" applyFont="1" applyBorder="1" applyAlignment="1" applyProtection="1">
      <alignment horizontal="right" vertical="top"/>
      <protection locked="0"/>
    </xf>
    <xf numFmtId="0" fontId="44" fillId="0" borderId="10" xfId="0" applyFont="1" applyBorder="1" applyAlignment="1" applyProtection="1">
      <alignment horizontal="right" vertical="top"/>
      <protection locked="0"/>
    </xf>
    <xf numFmtId="0" fontId="44" fillId="0" borderId="3" xfId="0" applyFont="1" applyBorder="1" applyAlignment="1" applyProtection="1">
      <alignment horizontal="right" vertical="top"/>
      <protection locked="0"/>
    </xf>
    <xf numFmtId="2" fontId="44" fillId="8" borderId="2" xfId="0" applyNumberFormat="1" applyFont="1" applyFill="1" applyBorder="1" applyAlignment="1" applyProtection="1">
      <alignment horizontal="center" vertical="top"/>
      <protection hidden="1"/>
    </xf>
    <xf numFmtId="2" fontId="44" fillId="8" borderId="10" xfId="0" applyNumberFormat="1" applyFont="1" applyFill="1" applyBorder="1" applyAlignment="1" applyProtection="1">
      <alignment horizontal="center" vertical="top"/>
      <protection hidden="1"/>
    </xf>
    <xf numFmtId="2" fontId="44" fillId="8" borderId="3" xfId="0" applyNumberFormat="1" applyFont="1" applyFill="1" applyBorder="1" applyAlignment="1" applyProtection="1">
      <alignment horizontal="center" vertical="top"/>
      <protection hidden="1"/>
    </xf>
    <xf numFmtId="49" fontId="45" fillId="17" borderId="12" xfId="0" applyNumberFormat="1" applyFont="1" applyFill="1" applyBorder="1" applyAlignment="1" applyProtection="1">
      <alignment horizontal="center" vertical="center" shrinkToFit="1"/>
      <protection locked="0"/>
    </xf>
    <xf numFmtId="49" fontId="45" fillId="17" borderId="8" xfId="0" applyNumberFormat="1" applyFont="1" applyFill="1" applyBorder="1" applyAlignment="1" applyProtection="1">
      <alignment horizontal="center" vertical="center" shrinkToFit="1"/>
      <protection locked="0"/>
    </xf>
    <xf numFmtId="49" fontId="45" fillId="17" borderId="13" xfId="0" applyNumberFormat="1" applyFont="1" applyFill="1" applyBorder="1" applyAlignment="1" applyProtection="1">
      <alignment horizontal="center" vertical="center" shrinkToFit="1"/>
      <protection locked="0"/>
    </xf>
    <xf numFmtId="49" fontId="45" fillId="17" borderId="5" xfId="0" applyNumberFormat="1" applyFont="1" applyFill="1" applyBorder="1" applyAlignment="1" applyProtection="1">
      <alignment horizontal="center" vertical="center" shrinkToFit="1"/>
      <protection locked="0"/>
    </xf>
    <xf numFmtId="0" fontId="60" fillId="17" borderId="6" xfId="0" applyFont="1" applyFill="1" applyBorder="1" applyAlignment="1" applyProtection="1">
      <alignment horizontal="center" vertical="center"/>
      <protection locked="0"/>
    </xf>
    <xf numFmtId="49" fontId="60" fillId="17" borderId="7" xfId="0" applyNumberFormat="1" applyFont="1" applyFill="1" applyBorder="1" applyAlignment="1" applyProtection="1">
      <alignment horizontal="center" vertical="center"/>
      <protection locked="0"/>
    </xf>
    <xf numFmtId="4" fontId="45" fillId="21" borderId="1" xfId="0" applyNumberFormat="1" applyFont="1" applyFill="1" applyBorder="1" applyAlignment="1" applyProtection="1">
      <alignment horizontal="center" vertical="top" shrinkToFit="1"/>
    </xf>
    <xf numFmtId="4" fontId="46" fillId="0" borderId="1" xfId="0" applyNumberFormat="1" applyFont="1" applyBorder="1" applyAlignment="1" applyProtection="1">
      <alignment horizontal="center" vertical="top" shrinkToFit="1"/>
    </xf>
    <xf numFmtId="188" fontId="46" fillId="8" borderId="1" xfId="1" applyNumberFormat="1" applyFont="1" applyFill="1" applyBorder="1" applyAlignment="1" applyProtection="1">
      <alignment horizontal="center" vertical="center"/>
    </xf>
    <xf numFmtId="0" fontId="30" fillId="8" borderId="9" xfId="0" applyFont="1" applyFill="1" applyBorder="1" applyAlignment="1" applyProtection="1">
      <alignment horizontal="left"/>
      <protection locked="0"/>
    </xf>
    <xf numFmtId="0" fontId="30" fillId="8" borderId="0" xfId="0" applyFont="1" applyFill="1" applyBorder="1" applyAlignment="1" applyProtection="1">
      <alignment horizontal="left"/>
      <protection locked="0"/>
    </xf>
    <xf numFmtId="0" fontId="30" fillId="8" borderId="11" xfId="0" applyFont="1" applyFill="1" applyBorder="1" applyAlignment="1" applyProtection="1">
      <alignment horizontal="left"/>
      <protection locked="0"/>
    </xf>
    <xf numFmtId="0" fontId="30" fillId="8" borderId="0" xfId="0" applyFont="1" applyFill="1" applyBorder="1" applyAlignment="1" applyProtection="1">
      <alignment horizontal="center" vertical="top"/>
      <protection locked="0"/>
    </xf>
    <xf numFmtId="0" fontId="30" fillId="11" borderId="0" xfId="0" applyFont="1" applyFill="1" applyBorder="1" applyAlignment="1" applyProtection="1">
      <alignment horizontal="center" vertical="top"/>
      <protection hidden="1"/>
    </xf>
    <xf numFmtId="0" fontId="30" fillId="11" borderId="11" xfId="0" applyFont="1" applyFill="1" applyBorder="1" applyAlignment="1" applyProtection="1">
      <alignment horizontal="center" vertical="top"/>
      <protection hidden="1"/>
    </xf>
    <xf numFmtId="0" fontId="30" fillId="39" borderId="0" xfId="0" applyFont="1" applyFill="1" applyBorder="1" applyAlignment="1" applyProtection="1">
      <alignment horizontal="center" vertical="top" wrapText="1"/>
      <protection hidden="1"/>
    </xf>
    <xf numFmtId="0" fontId="30" fillId="39" borderId="11" xfId="0" applyFont="1" applyFill="1" applyBorder="1" applyAlignment="1" applyProtection="1">
      <alignment horizontal="center" vertical="top" wrapText="1"/>
      <protection hidden="1"/>
    </xf>
    <xf numFmtId="0" fontId="30" fillId="38" borderId="0" xfId="0" applyFont="1" applyFill="1" applyBorder="1" applyAlignment="1" applyProtection="1">
      <alignment horizontal="center" vertical="top" wrapText="1"/>
      <protection hidden="1"/>
    </xf>
    <xf numFmtId="0" fontId="30" fillId="38" borderId="11" xfId="0" applyFont="1" applyFill="1" applyBorder="1" applyAlignment="1" applyProtection="1">
      <alignment horizontal="center" vertical="top" wrapText="1"/>
      <protection hidden="1"/>
    </xf>
    <xf numFmtId="0" fontId="30" fillId="8" borderId="11" xfId="0" applyFont="1" applyFill="1" applyBorder="1" applyAlignment="1" applyProtection="1">
      <alignment horizontal="center" vertical="top"/>
      <protection locked="0"/>
    </xf>
    <xf numFmtId="0" fontId="40" fillId="8" borderId="0" xfId="0" applyFont="1" applyFill="1" applyAlignment="1" applyProtection="1">
      <alignment horizontal="center" vertical="top"/>
      <protection locked="0"/>
    </xf>
    <xf numFmtId="0" fontId="30" fillId="8" borderId="0" xfId="0" applyFont="1" applyFill="1" applyAlignment="1" applyProtection="1">
      <alignment horizontal="left" vertical="center"/>
      <protection locked="0"/>
    </xf>
    <xf numFmtId="0" fontId="30" fillId="11" borderId="0" xfId="0" applyFont="1" applyFill="1" applyBorder="1" applyAlignment="1" applyProtection="1">
      <alignment horizontal="left" vertical="top"/>
      <protection hidden="1"/>
    </xf>
    <xf numFmtId="0" fontId="30" fillId="11" borderId="11" xfId="0" applyFont="1" applyFill="1" applyBorder="1" applyAlignment="1" applyProtection="1">
      <alignment horizontal="left" vertical="top"/>
      <protection hidden="1"/>
    </xf>
    <xf numFmtId="0" fontId="30" fillId="39" borderId="0" xfId="0" applyFont="1" applyFill="1" applyAlignment="1" applyProtection="1">
      <alignment horizontal="center" vertical="top" shrinkToFit="1"/>
      <protection hidden="1"/>
    </xf>
    <xf numFmtId="0" fontId="30" fillId="38" borderId="0" xfId="0" applyFont="1" applyFill="1" applyAlignment="1" applyProtection="1">
      <alignment horizontal="center" vertical="top" shrinkToFit="1"/>
      <protection hidden="1"/>
    </xf>
    <xf numFmtId="0" fontId="30" fillId="8" borderId="0" xfId="0" applyFont="1" applyFill="1" applyAlignment="1" applyProtection="1">
      <alignment horizontal="left" vertical="top" wrapText="1"/>
      <protection locked="0"/>
    </xf>
    <xf numFmtId="0" fontId="30" fillId="8" borderId="12" xfId="0" applyFont="1" applyFill="1" applyBorder="1" applyAlignment="1" applyProtection="1">
      <alignment horizontal="left"/>
      <protection locked="0"/>
    </xf>
    <xf numFmtId="0" fontId="30" fillId="8" borderId="8" xfId="0" applyFont="1" applyFill="1" applyBorder="1" applyAlignment="1" applyProtection="1">
      <alignment horizontal="left"/>
      <protection locked="0"/>
    </xf>
    <xf numFmtId="0" fontId="30" fillId="8" borderId="13" xfId="0" applyFont="1" applyFill="1" applyBorder="1" applyAlignment="1" applyProtection="1">
      <alignment horizontal="left"/>
      <protection locked="0"/>
    </xf>
    <xf numFmtId="0" fontId="30" fillId="11" borderId="0" xfId="0" applyFont="1" applyFill="1" applyAlignment="1" applyProtection="1">
      <alignment horizontal="left" vertical="top"/>
      <protection hidden="1"/>
    </xf>
    <xf numFmtId="0" fontId="30" fillId="11" borderId="0" xfId="0" applyFont="1" applyFill="1" applyAlignment="1" applyProtection="1">
      <alignment horizontal="center" vertical="top"/>
      <protection hidden="1"/>
    </xf>
    <xf numFmtId="49" fontId="60" fillId="10" borderId="7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60" fillId="17" borderId="5" xfId="0" applyFont="1" applyFill="1" applyBorder="1" applyAlignment="1" applyProtection="1">
      <alignment horizontal="center" vertical="center"/>
      <protection locked="0"/>
    </xf>
    <xf numFmtId="0" fontId="60" fillId="8" borderId="1" xfId="0" applyFont="1" applyFill="1" applyBorder="1" applyAlignment="1" applyProtection="1">
      <alignment horizontal="left" vertical="top"/>
      <protection locked="0"/>
    </xf>
    <xf numFmtId="0" fontId="30" fillId="8" borderId="0" xfId="0" applyFont="1" applyFill="1" applyBorder="1" applyAlignment="1" applyProtection="1">
      <alignment horizontal="left" vertical="top"/>
      <protection hidden="1"/>
    </xf>
    <xf numFmtId="0" fontId="30" fillId="8" borderId="0" xfId="0" applyFont="1" applyFill="1" applyBorder="1" applyAlignment="1" applyProtection="1">
      <alignment horizontal="center" vertical="top"/>
      <protection hidden="1"/>
    </xf>
    <xf numFmtId="0" fontId="30" fillId="8" borderId="0" xfId="0" applyFont="1" applyFill="1" applyBorder="1" applyAlignment="1" applyProtection="1">
      <alignment horizontal="center" vertical="top" wrapText="1"/>
      <protection hidden="1"/>
    </xf>
    <xf numFmtId="0" fontId="30" fillId="8" borderId="0" xfId="0" applyFont="1" applyFill="1" applyBorder="1" applyAlignment="1" applyProtection="1">
      <alignment horizontal="center" vertical="top" wrapText="1"/>
      <protection locked="0"/>
    </xf>
    <xf numFmtId="0" fontId="30" fillId="8" borderId="0" xfId="0" applyFont="1" applyFill="1" applyBorder="1" applyAlignment="1" applyProtection="1">
      <alignment horizontal="center" vertical="center"/>
      <protection hidden="1"/>
    </xf>
    <xf numFmtId="0" fontId="30" fillId="8" borderId="0" xfId="0" applyFont="1" applyFill="1" applyBorder="1" applyAlignment="1" applyProtection="1">
      <alignment horizontal="center" vertical="center" wrapText="1"/>
      <protection hidden="1"/>
    </xf>
    <xf numFmtId="0" fontId="30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top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9" fillId="17" borderId="12" xfId="0" applyFont="1" applyFill="1" applyBorder="1" applyAlignment="1" applyProtection="1">
      <alignment horizontal="center" vertical="center" wrapText="1"/>
      <protection locked="0"/>
    </xf>
    <xf numFmtId="0" fontId="29" fillId="17" borderId="8" xfId="0" applyFont="1" applyFill="1" applyBorder="1" applyAlignment="1" applyProtection="1">
      <alignment horizontal="center" vertical="center" wrapText="1"/>
      <protection locked="0"/>
    </xf>
    <xf numFmtId="0" fontId="29" fillId="17" borderId="13" xfId="0" applyFont="1" applyFill="1" applyBorder="1" applyAlignment="1" applyProtection="1">
      <alignment horizontal="center" vertical="center" wrapText="1"/>
      <protection locked="0"/>
    </xf>
    <xf numFmtId="0" fontId="29" fillId="17" borderId="9" xfId="0" applyFont="1" applyFill="1" applyBorder="1" applyAlignment="1" applyProtection="1">
      <alignment horizontal="center" vertical="center" wrapText="1"/>
      <protection locked="0"/>
    </xf>
    <xf numFmtId="0" fontId="29" fillId="17" borderId="0" xfId="0" applyFont="1" applyFill="1" applyBorder="1" applyAlignment="1" applyProtection="1">
      <alignment horizontal="center" vertical="center" wrapText="1"/>
      <protection locked="0"/>
    </xf>
    <xf numFmtId="0" fontId="29" fillId="17" borderId="11" xfId="0" applyFont="1" applyFill="1" applyBorder="1" applyAlignment="1" applyProtection="1">
      <alignment horizontal="center" vertical="center" wrapText="1"/>
      <protection locked="0"/>
    </xf>
    <xf numFmtId="0" fontId="36" fillId="17" borderId="12" xfId="0" applyFont="1" applyFill="1" applyBorder="1" applyAlignment="1" applyProtection="1">
      <alignment horizontal="center" vertical="center" wrapText="1"/>
      <protection locked="0"/>
    </xf>
    <xf numFmtId="0" fontId="36" fillId="17" borderId="13" xfId="0" applyFont="1" applyFill="1" applyBorder="1" applyAlignment="1" applyProtection="1">
      <alignment horizontal="center" vertical="center" wrapText="1"/>
      <protection locked="0"/>
    </xf>
    <xf numFmtId="0" fontId="36" fillId="17" borderId="9" xfId="0" applyFont="1" applyFill="1" applyBorder="1" applyAlignment="1" applyProtection="1">
      <alignment horizontal="center" vertical="center" wrapText="1"/>
      <protection locked="0"/>
    </xf>
    <xf numFmtId="0" fontId="36" fillId="17" borderId="11" xfId="0" applyFont="1" applyFill="1" applyBorder="1" applyAlignment="1" applyProtection="1">
      <alignment horizontal="center" vertical="center" wrapText="1"/>
      <protection locked="0"/>
    </xf>
    <xf numFmtId="0" fontId="29" fillId="17" borderId="2" xfId="0" applyFont="1" applyFill="1" applyBorder="1" applyAlignment="1" applyProtection="1">
      <alignment horizontal="center" vertical="center"/>
      <protection locked="0"/>
    </xf>
    <xf numFmtId="0" fontId="29" fillId="17" borderId="10" xfId="0" applyFont="1" applyFill="1" applyBorder="1" applyAlignment="1" applyProtection="1">
      <alignment horizontal="center" vertical="center"/>
      <protection locked="0"/>
    </xf>
    <xf numFmtId="0" fontId="29" fillId="17" borderId="3" xfId="0" applyFont="1" applyFill="1" applyBorder="1" applyAlignment="1" applyProtection="1">
      <alignment horizontal="center" vertical="center"/>
      <protection locked="0"/>
    </xf>
    <xf numFmtId="0" fontId="37" fillId="17" borderId="2" xfId="0" applyFont="1" applyFill="1" applyBorder="1" applyAlignment="1" applyProtection="1">
      <alignment horizontal="center" vertical="center" wrapText="1"/>
      <protection locked="0"/>
    </xf>
    <xf numFmtId="0" fontId="37" fillId="17" borderId="10" xfId="0" applyFont="1" applyFill="1" applyBorder="1" applyAlignment="1" applyProtection="1">
      <alignment horizontal="center" vertical="center" wrapText="1"/>
      <protection locked="0"/>
    </xf>
    <xf numFmtId="0" fontId="37" fillId="17" borderId="3" xfId="0" applyFont="1" applyFill="1" applyBorder="1" applyAlignment="1" applyProtection="1">
      <alignment horizontal="center" vertical="center" wrapText="1"/>
      <protection locked="0"/>
    </xf>
    <xf numFmtId="0" fontId="36" fillId="17" borderId="5" xfId="0" applyFont="1" applyFill="1" applyBorder="1" applyAlignment="1" applyProtection="1">
      <alignment horizontal="center" vertical="center" wrapText="1" shrinkToFit="1"/>
      <protection locked="0"/>
    </xf>
    <xf numFmtId="0" fontId="36" fillId="17" borderId="6" xfId="0" applyFont="1" applyFill="1" applyBorder="1" applyAlignment="1" applyProtection="1">
      <alignment horizontal="center" vertical="center" wrapText="1" shrinkToFit="1"/>
      <protection locked="0"/>
    </xf>
    <xf numFmtId="0" fontId="37" fillId="17" borderId="12" xfId="0" applyFont="1" applyFill="1" applyBorder="1" applyAlignment="1" applyProtection="1">
      <alignment horizontal="center" vertical="top" wrapText="1"/>
      <protection locked="0"/>
    </xf>
    <xf numFmtId="0" fontId="37" fillId="17" borderId="8" xfId="0" applyFont="1" applyFill="1" applyBorder="1" applyAlignment="1" applyProtection="1">
      <alignment horizontal="center" vertical="top" wrapText="1"/>
      <protection locked="0"/>
    </xf>
    <xf numFmtId="0" fontId="37" fillId="17" borderId="13" xfId="0" applyFont="1" applyFill="1" applyBorder="1" applyAlignment="1" applyProtection="1">
      <alignment horizontal="center" vertical="top" wrapText="1"/>
      <protection locked="0"/>
    </xf>
    <xf numFmtId="0" fontId="37" fillId="17" borderId="9" xfId="0" applyFont="1" applyFill="1" applyBorder="1" applyAlignment="1" applyProtection="1">
      <alignment horizontal="center" vertical="top" wrapText="1"/>
      <protection locked="0"/>
    </xf>
    <xf numFmtId="0" fontId="37" fillId="17" borderId="0" xfId="0" applyFont="1" applyFill="1" applyBorder="1" applyAlignment="1" applyProtection="1">
      <alignment horizontal="center" vertical="top" wrapText="1"/>
      <protection locked="0"/>
    </xf>
    <xf numFmtId="0" fontId="37" fillId="17" borderId="11" xfId="0" applyFont="1" applyFill="1" applyBorder="1" applyAlignment="1" applyProtection="1">
      <alignment horizontal="center" vertical="top" wrapText="1"/>
      <protection locked="0"/>
    </xf>
    <xf numFmtId="0" fontId="37" fillId="12" borderId="12" xfId="0" applyFont="1" applyFill="1" applyBorder="1" applyAlignment="1" applyProtection="1">
      <alignment horizontal="center" vertical="center" wrapText="1"/>
      <protection locked="0"/>
    </xf>
    <xf numFmtId="0" fontId="37" fillId="12" borderId="8" xfId="0" applyFont="1" applyFill="1" applyBorder="1" applyAlignment="1" applyProtection="1">
      <alignment horizontal="center" vertical="center" wrapText="1"/>
      <protection locked="0"/>
    </xf>
    <xf numFmtId="0" fontId="37" fillId="12" borderId="13" xfId="0" applyFont="1" applyFill="1" applyBorder="1" applyAlignment="1" applyProtection="1">
      <alignment horizontal="center" vertical="center" wrapText="1"/>
      <protection locked="0"/>
    </xf>
    <xf numFmtId="0" fontId="37" fillId="13" borderId="12" xfId="0" applyFont="1" applyFill="1" applyBorder="1" applyAlignment="1" applyProtection="1">
      <alignment horizontal="center" vertical="center" wrapText="1"/>
      <protection locked="0"/>
    </xf>
    <xf numFmtId="0" fontId="37" fillId="13" borderId="8" xfId="0" applyFont="1" applyFill="1" applyBorder="1" applyAlignment="1" applyProtection="1">
      <alignment horizontal="center" vertical="center" wrapText="1"/>
      <protection locked="0"/>
    </xf>
    <xf numFmtId="0" fontId="37" fillId="13" borderId="13" xfId="0" applyFont="1" applyFill="1" applyBorder="1" applyAlignment="1" applyProtection="1">
      <alignment horizontal="center" vertical="center" wrapText="1"/>
      <protection locked="0"/>
    </xf>
    <xf numFmtId="0" fontId="37" fillId="14" borderId="12" xfId="0" applyFont="1" applyFill="1" applyBorder="1" applyAlignment="1" applyProtection="1">
      <alignment horizontal="center" vertical="center" wrapText="1"/>
      <protection locked="0"/>
    </xf>
    <xf numFmtId="0" fontId="37" fillId="14" borderId="8" xfId="0" applyFont="1" applyFill="1" applyBorder="1" applyAlignment="1" applyProtection="1">
      <alignment horizontal="center" vertical="center" wrapText="1"/>
      <protection locked="0"/>
    </xf>
    <xf numFmtId="0" fontId="37" fillId="14" borderId="13" xfId="0" applyFont="1" applyFill="1" applyBorder="1" applyAlignment="1" applyProtection="1">
      <alignment horizontal="center" vertical="center" wrapText="1"/>
      <protection locked="0"/>
    </xf>
    <xf numFmtId="49" fontId="37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4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15" xfId="0" applyNumberFormat="1" applyFont="1" applyFill="1" applyBorder="1" applyAlignment="1" applyProtection="1">
      <alignment horizontal="center" vertical="center" wrapText="1"/>
      <protection locked="0"/>
    </xf>
    <xf numFmtId="0" fontId="37" fillId="17" borderId="14" xfId="0" applyFont="1" applyFill="1" applyBorder="1" applyAlignment="1" applyProtection="1">
      <alignment horizontal="center" vertical="center" wrapText="1"/>
      <protection locked="0"/>
    </xf>
    <xf numFmtId="0" fontId="37" fillId="17" borderId="15" xfId="0" applyFont="1" applyFill="1" applyBorder="1" applyAlignment="1" applyProtection="1">
      <alignment horizontal="center" vertical="center" wrapText="1"/>
      <protection locked="0"/>
    </xf>
    <xf numFmtId="49" fontId="37" fillId="17" borderId="14" xfId="0" applyNumberFormat="1" applyFont="1" applyFill="1" applyBorder="1" applyAlignment="1" applyProtection="1">
      <alignment horizontal="center" vertical="center" shrinkToFit="1"/>
      <protection locked="0"/>
    </xf>
    <xf numFmtId="49" fontId="37" fillId="17" borderId="4" xfId="0" applyNumberFormat="1" applyFont="1" applyFill="1" applyBorder="1" applyAlignment="1" applyProtection="1">
      <alignment horizontal="center" vertical="center" shrinkToFit="1"/>
      <protection locked="0"/>
    </xf>
    <xf numFmtId="49" fontId="37" fillId="17" borderId="15" xfId="0" applyNumberFormat="1" applyFont="1" applyFill="1" applyBorder="1" applyAlignment="1" applyProtection="1">
      <alignment horizontal="center" vertical="center" shrinkToFit="1"/>
      <protection locked="0"/>
    </xf>
    <xf numFmtId="49" fontId="37" fillId="10" borderId="2" xfId="0" applyNumberFormat="1" applyFont="1" applyFill="1" applyBorder="1" applyAlignment="1" applyProtection="1">
      <alignment horizontal="left" vertical="top" wrapText="1"/>
      <protection locked="0"/>
    </xf>
    <xf numFmtId="49" fontId="37" fillId="10" borderId="10" xfId="0" applyNumberFormat="1" applyFont="1" applyFill="1" applyBorder="1" applyAlignment="1" applyProtection="1">
      <alignment horizontal="left" vertical="top" wrapText="1"/>
      <protection locked="0"/>
    </xf>
    <xf numFmtId="49" fontId="37" fillId="10" borderId="3" xfId="0" applyNumberFormat="1" applyFont="1" applyFill="1" applyBorder="1" applyAlignment="1" applyProtection="1">
      <alignment horizontal="left" vertical="top" wrapText="1"/>
      <protection locked="0"/>
    </xf>
    <xf numFmtId="0" fontId="29" fillId="10" borderId="2" xfId="0" applyFont="1" applyFill="1" applyBorder="1" applyAlignment="1" applyProtection="1">
      <alignment horizontal="center" vertical="top" wrapText="1"/>
      <protection locked="0"/>
    </xf>
    <xf numFmtId="0" fontId="29" fillId="10" borderId="3" xfId="0" applyFont="1" applyFill="1" applyBorder="1" applyAlignment="1" applyProtection="1">
      <alignment horizontal="center" vertical="top" wrapText="1"/>
      <protection locked="0"/>
    </xf>
    <xf numFmtId="4" fontId="29" fillId="10" borderId="2" xfId="0" applyNumberFormat="1" applyFont="1" applyFill="1" applyBorder="1" applyAlignment="1" applyProtection="1">
      <alignment horizontal="center" vertical="top" shrinkToFit="1"/>
      <protection locked="0"/>
    </xf>
    <xf numFmtId="4" fontId="29" fillId="10" borderId="10" xfId="0" applyNumberFormat="1" applyFont="1" applyFill="1" applyBorder="1" applyAlignment="1" applyProtection="1">
      <alignment horizontal="center" vertical="top" shrinkToFit="1"/>
      <protection locked="0"/>
    </xf>
    <xf numFmtId="4" fontId="29" fillId="10" borderId="3" xfId="0" applyNumberFormat="1" applyFont="1" applyFill="1" applyBorder="1" applyAlignment="1" applyProtection="1">
      <alignment horizontal="center" vertical="top" shrinkToFit="1"/>
      <protection locked="0"/>
    </xf>
    <xf numFmtId="49" fontId="37" fillId="17" borderId="9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12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37" fillId="12" borderId="15" xfId="0" applyNumberFormat="1" applyFont="1" applyFill="1" applyBorder="1" applyAlignment="1" applyProtection="1">
      <alignment horizontal="center" vertical="center" wrapText="1"/>
      <protection locked="0"/>
    </xf>
    <xf numFmtId="49" fontId="37" fillId="13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13" borderId="4" xfId="0" applyNumberFormat="1" applyFont="1" applyFill="1" applyBorder="1" applyAlignment="1" applyProtection="1">
      <alignment horizontal="center" vertical="center" wrapText="1"/>
      <protection locked="0"/>
    </xf>
    <xf numFmtId="49" fontId="37" fillId="13" borderId="15" xfId="0" applyNumberFormat="1" applyFont="1" applyFill="1" applyBorder="1" applyAlignment="1" applyProtection="1">
      <alignment horizontal="center" vertical="center" wrapText="1"/>
      <protection locked="0"/>
    </xf>
    <xf numFmtId="49" fontId="37" fillId="14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14" borderId="4" xfId="0" applyNumberFormat="1" applyFont="1" applyFill="1" applyBorder="1" applyAlignment="1" applyProtection="1">
      <alignment horizontal="center" vertical="center" wrapText="1"/>
      <protection locked="0"/>
    </xf>
    <xf numFmtId="49" fontId="37" fillId="14" borderId="15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9" xfId="0" applyNumberFormat="1" applyFont="1" applyFill="1" applyBorder="1" applyAlignment="1" applyProtection="1">
      <alignment horizontal="center" vertical="center" shrinkToFit="1"/>
      <protection locked="0"/>
    </xf>
    <xf numFmtId="49" fontId="37" fillId="17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17" borderId="11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horizontal="center" vertical="center" wrapText="1"/>
      <protection hidden="1"/>
    </xf>
    <xf numFmtId="0" fontId="44" fillId="0" borderId="3" xfId="0" applyFont="1" applyBorder="1" applyAlignment="1" applyProtection="1">
      <alignment horizontal="center" vertical="center" wrapText="1"/>
      <protection hidden="1"/>
    </xf>
    <xf numFmtId="0" fontId="44" fillId="0" borderId="2" xfId="0" applyFont="1" applyBorder="1" applyAlignment="1" applyProtection="1">
      <alignment horizontal="right" vertical="center"/>
      <protection locked="0"/>
    </xf>
    <xf numFmtId="0" fontId="44" fillId="0" borderId="10" xfId="0" applyFont="1" applyBorder="1" applyAlignment="1" applyProtection="1">
      <alignment horizontal="right" vertical="center"/>
      <protection locked="0"/>
    </xf>
    <xf numFmtId="0" fontId="44" fillId="0" borderId="3" xfId="0" applyFont="1" applyBorder="1" applyAlignment="1" applyProtection="1">
      <alignment horizontal="right" vertical="center"/>
      <protection locked="0"/>
    </xf>
    <xf numFmtId="49" fontId="42" fillId="9" borderId="2" xfId="0" applyNumberFormat="1" applyFont="1" applyFill="1" applyBorder="1" applyAlignment="1" applyProtection="1">
      <alignment horizontal="left" vertical="top"/>
      <protection locked="0"/>
    </xf>
    <xf numFmtId="49" fontId="42" fillId="9" borderId="10" xfId="0" applyNumberFormat="1" applyFont="1" applyFill="1" applyBorder="1" applyAlignment="1" applyProtection="1">
      <alignment horizontal="left" vertical="top"/>
      <protection locked="0"/>
    </xf>
    <xf numFmtId="49" fontId="42" fillId="9" borderId="3" xfId="0" applyNumberFormat="1" applyFont="1" applyFill="1" applyBorder="1" applyAlignment="1" applyProtection="1">
      <alignment horizontal="left" vertical="top"/>
      <protection locked="0"/>
    </xf>
    <xf numFmtId="1" fontId="44" fillId="8" borderId="2" xfId="0" applyNumberFormat="1" applyFont="1" applyFill="1" applyBorder="1" applyAlignment="1" applyProtection="1">
      <alignment horizontal="center" vertical="top"/>
      <protection hidden="1"/>
    </xf>
    <xf numFmtId="1" fontId="44" fillId="8" borderId="10" xfId="0" applyNumberFormat="1" applyFont="1" applyFill="1" applyBorder="1" applyAlignment="1" applyProtection="1">
      <alignment horizontal="center" vertical="top"/>
      <protection hidden="1"/>
    </xf>
    <xf numFmtId="1" fontId="44" fillId="8" borderId="3" xfId="0" applyNumberFormat="1" applyFont="1" applyFill="1" applyBorder="1" applyAlignment="1" applyProtection="1">
      <alignment horizontal="center" vertical="top"/>
      <protection hidden="1"/>
    </xf>
    <xf numFmtId="4" fontId="45" fillId="0" borderId="1" xfId="0" applyNumberFormat="1" applyFont="1" applyBorder="1" applyAlignment="1" applyProtection="1">
      <alignment horizontal="center" vertical="center" shrinkToFit="1"/>
    </xf>
    <xf numFmtId="4" fontId="45" fillId="0" borderId="1" xfId="0" applyNumberFormat="1" applyFont="1" applyBorder="1" applyAlignment="1" applyProtection="1">
      <alignment horizontal="center" vertical="center"/>
    </xf>
    <xf numFmtId="4" fontId="46" fillId="0" borderId="1" xfId="0" applyNumberFormat="1" applyFont="1" applyBorder="1" applyAlignment="1" applyProtection="1">
      <alignment horizontal="center" vertical="center" shrinkToFit="1"/>
    </xf>
    <xf numFmtId="49" fontId="44" fillId="10" borderId="7" xfId="0" applyNumberFormat="1" applyFont="1" applyFill="1" applyBorder="1" applyAlignment="1" applyProtection="1">
      <alignment horizontal="center" vertical="center"/>
      <protection locked="0"/>
    </xf>
  </cellXfs>
  <cellStyles count="3">
    <cellStyle name="60% - ส่วนที่ถูกเน้น2" xfId="2" builtinId="36"/>
    <cellStyle name="Comma" xfId="1" builtinId="3"/>
    <cellStyle name="Normal" xfId="0" builtinId="0"/>
  </cellStyles>
  <dxfs count="1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Medium9"/>
  <colors>
    <mruColors>
      <color rgb="FFFFCCFF"/>
      <color rgb="FFCCFFFF"/>
      <color rgb="FF00FFFF"/>
      <color rgb="FFFFFFCC"/>
      <color rgb="FFFF00FF"/>
      <color rgb="FF00FF00"/>
      <color rgb="FFFE950A"/>
      <color rgb="FFFF6600"/>
      <color rgb="FF0000FF"/>
      <color rgb="FF6BB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9525</xdr:colOff>
      <xdr:row>2</xdr:row>
      <xdr:rowOff>447675</xdr:rowOff>
    </xdr:to>
    <xdr:cxnSp macro="">
      <xdr:nvCxnSpPr>
        <xdr:cNvPr id="3" name="Straight Connector 2"/>
        <xdr:cNvCxnSpPr/>
      </xdr:nvCxnSpPr>
      <xdr:spPr>
        <a:xfrm>
          <a:off x="19050" y="9525"/>
          <a:ext cx="2457450" cy="1352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511450</xdr:colOff>
      <xdr:row>31</xdr:row>
      <xdr:rowOff>36859</xdr:rowOff>
    </xdr:from>
    <xdr:to>
      <xdr:col>15</xdr:col>
      <xdr:colOff>314720</xdr:colOff>
      <xdr:row>44</xdr:row>
      <xdr:rowOff>55908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428" y="6422750"/>
          <a:ext cx="2553096" cy="2495549"/>
        </a:xfrm>
        <a:prstGeom prst="rect">
          <a:avLst/>
        </a:prstGeom>
      </xdr:spPr>
    </xdr:pic>
    <xdr:clientData/>
  </xdr:twoCellAnchor>
  <xdr:twoCellAnchor editAs="oneCell">
    <xdr:from>
      <xdr:col>12</xdr:col>
      <xdr:colOff>209551</xdr:colOff>
      <xdr:row>12</xdr:row>
      <xdr:rowOff>38101</xdr:rowOff>
    </xdr:from>
    <xdr:to>
      <xdr:col>14</xdr:col>
      <xdr:colOff>548723</xdr:colOff>
      <xdr:row>15</xdr:row>
      <xdr:rowOff>64978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6" y="2619376"/>
          <a:ext cx="1714499" cy="741252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466726</xdr:colOff>
      <xdr:row>31</xdr:row>
      <xdr:rowOff>9525</xdr:rowOff>
    </xdr:from>
    <xdr:to>
      <xdr:col>11</xdr:col>
      <xdr:colOff>430653</xdr:colOff>
      <xdr:row>44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1" y="6638925"/>
          <a:ext cx="4850252" cy="2505075"/>
        </a:xfrm>
        <a:prstGeom prst="rect">
          <a:avLst/>
        </a:prstGeom>
      </xdr:spPr>
    </xdr:pic>
    <xdr:clientData/>
  </xdr:twoCellAnchor>
  <xdr:twoCellAnchor editAs="oneCell">
    <xdr:from>
      <xdr:col>3</xdr:col>
      <xdr:colOff>47210</xdr:colOff>
      <xdr:row>72</xdr:row>
      <xdr:rowOff>72446</xdr:rowOff>
    </xdr:from>
    <xdr:to>
      <xdr:col>6</xdr:col>
      <xdr:colOff>356153</xdr:colOff>
      <xdr:row>91</xdr:row>
      <xdr:rowOff>38126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145" y="15411837"/>
          <a:ext cx="2561812" cy="3585180"/>
        </a:xfrm>
        <a:prstGeom prst="rect">
          <a:avLst/>
        </a:prstGeom>
      </xdr:spPr>
    </xdr:pic>
    <xdr:clientData/>
  </xdr:twoCellAnchor>
  <xdr:twoCellAnchor editAs="oneCell">
    <xdr:from>
      <xdr:col>6</xdr:col>
      <xdr:colOff>579783</xdr:colOff>
      <xdr:row>72</xdr:row>
      <xdr:rowOff>76855</xdr:rowOff>
    </xdr:from>
    <xdr:to>
      <xdr:col>11</xdr:col>
      <xdr:colOff>508966</xdr:colOff>
      <xdr:row>91</xdr:row>
      <xdr:rowOff>39170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587" y="15416246"/>
          <a:ext cx="2584174" cy="3581815"/>
        </a:xfrm>
        <a:prstGeom prst="rect">
          <a:avLst/>
        </a:prstGeom>
      </xdr:spPr>
    </xdr:pic>
    <xdr:clientData/>
  </xdr:twoCellAnchor>
  <xdr:twoCellAnchor editAs="oneCell">
    <xdr:from>
      <xdr:col>2</xdr:col>
      <xdr:colOff>385968</xdr:colOff>
      <xdr:row>93</xdr:row>
      <xdr:rowOff>45255</xdr:rowOff>
    </xdr:from>
    <xdr:to>
      <xdr:col>8</xdr:col>
      <xdr:colOff>74544</xdr:colOff>
      <xdr:row>101</xdr:row>
      <xdr:rowOff>73187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338" y="19385146"/>
          <a:ext cx="3564836" cy="1551932"/>
        </a:xfrm>
        <a:prstGeom prst="rect">
          <a:avLst/>
        </a:prstGeom>
      </xdr:spPr>
    </xdr:pic>
    <xdr:clientData/>
  </xdr:twoCellAnchor>
  <xdr:twoCellAnchor editAs="oneCell">
    <xdr:from>
      <xdr:col>8</xdr:col>
      <xdr:colOff>371232</xdr:colOff>
      <xdr:row>93</xdr:row>
      <xdr:rowOff>22789</xdr:rowOff>
    </xdr:from>
    <xdr:to>
      <xdr:col>14</xdr:col>
      <xdr:colOff>371889</xdr:colOff>
      <xdr:row>101</xdr:row>
      <xdr:rowOff>64349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862" y="19362680"/>
          <a:ext cx="3596138" cy="1565560"/>
        </a:xfrm>
        <a:prstGeom prst="rect">
          <a:avLst/>
        </a:prstGeom>
      </xdr:spPr>
    </xdr:pic>
    <xdr:clientData/>
  </xdr:twoCellAnchor>
  <xdr:twoCellAnchor>
    <xdr:from>
      <xdr:col>12</xdr:col>
      <xdr:colOff>438150</xdr:colOff>
      <xdr:row>53</xdr:row>
      <xdr:rowOff>352425</xdr:rowOff>
    </xdr:from>
    <xdr:to>
      <xdr:col>16</xdr:col>
      <xdr:colOff>238125</xdr:colOff>
      <xdr:row>56</xdr:row>
      <xdr:rowOff>0</xdr:rowOff>
    </xdr:to>
    <xdr:sp macro="" textlink="">
      <xdr:nvSpPr>
        <xdr:cNvPr id="10" name="Curved Down Arrow 9"/>
        <xdr:cNvSpPr/>
      </xdr:nvSpPr>
      <xdr:spPr>
        <a:xfrm>
          <a:off x="6581775" y="14820900"/>
          <a:ext cx="2543175" cy="419100"/>
        </a:xfrm>
        <a:prstGeom prst="curvedDownArrow">
          <a:avLst/>
        </a:prstGeom>
        <a:solidFill>
          <a:schemeClr val="tx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504825</xdr:colOff>
      <xdr:row>55</xdr:row>
      <xdr:rowOff>104775</xdr:rowOff>
    </xdr:from>
    <xdr:to>
      <xdr:col>17</xdr:col>
      <xdr:colOff>219076</xdr:colOff>
      <xdr:row>56</xdr:row>
      <xdr:rowOff>209550</xdr:rowOff>
    </xdr:to>
    <xdr:sp macro="" textlink="">
      <xdr:nvSpPr>
        <xdr:cNvPr id="11" name="Curved Down Arrow 10"/>
        <xdr:cNvSpPr/>
      </xdr:nvSpPr>
      <xdr:spPr>
        <a:xfrm>
          <a:off x="8048625" y="15144750"/>
          <a:ext cx="1666876" cy="304800"/>
        </a:xfrm>
        <a:prstGeom prst="curvedDownArrow">
          <a:avLst/>
        </a:prstGeom>
        <a:solidFill>
          <a:schemeClr val="tx1"/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485775</xdr:colOff>
      <xdr:row>57</xdr:row>
      <xdr:rowOff>200023</xdr:rowOff>
    </xdr:from>
    <xdr:to>
      <xdr:col>19</xdr:col>
      <xdr:colOff>295275</xdr:colOff>
      <xdr:row>59</xdr:row>
      <xdr:rowOff>133349</xdr:rowOff>
    </xdr:to>
    <xdr:sp macro="" textlink="">
      <xdr:nvSpPr>
        <xdr:cNvPr id="13" name="Curved Down Arrow 12"/>
        <xdr:cNvSpPr/>
      </xdr:nvSpPr>
      <xdr:spPr>
        <a:xfrm flipV="1">
          <a:off x="6629400" y="15716248"/>
          <a:ext cx="4086225" cy="400051"/>
        </a:xfrm>
        <a:prstGeom prst="curvedDownArrow">
          <a:avLst/>
        </a:prstGeom>
        <a:solidFill>
          <a:schemeClr val="tx1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425492</xdr:colOff>
      <xdr:row>58</xdr:row>
      <xdr:rowOff>85880</xdr:rowOff>
    </xdr:from>
    <xdr:to>
      <xdr:col>20</xdr:col>
      <xdr:colOff>406442</xdr:colOff>
      <xdr:row>60</xdr:row>
      <xdr:rowOff>138711</xdr:rowOff>
    </xdr:to>
    <xdr:sp macro="" textlink="">
      <xdr:nvSpPr>
        <xdr:cNvPr id="14" name="Curved Down Arrow 13"/>
        <xdr:cNvSpPr/>
      </xdr:nvSpPr>
      <xdr:spPr>
        <a:xfrm rot="188716" flipV="1">
          <a:off x="7969292" y="15878330"/>
          <a:ext cx="3467100" cy="433831"/>
        </a:xfrm>
        <a:prstGeom prst="curvedDownArrow">
          <a:avLst/>
        </a:prstGeom>
        <a:solidFill>
          <a:schemeClr val="tx1"/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400051</xdr:colOff>
      <xdr:row>55</xdr:row>
      <xdr:rowOff>171449</xdr:rowOff>
    </xdr:from>
    <xdr:to>
      <xdr:col>22</xdr:col>
      <xdr:colOff>228601</xdr:colOff>
      <xdr:row>56</xdr:row>
      <xdr:rowOff>266699</xdr:rowOff>
    </xdr:to>
    <xdr:sp macro="" textlink="">
      <xdr:nvSpPr>
        <xdr:cNvPr id="15" name="Curved Down Arrow 14"/>
        <xdr:cNvSpPr/>
      </xdr:nvSpPr>
      <xdr:spPr>
        <a:xfrm>
          <a:off x="10820401" y="15211424"/>
          <a:ext cx="1790700" cy="295275"/>
        </a:xfrm>
        <a:prstGeom prst="curvedDownArrow">
          <a:avLst/>
        </a:prstGeom>
        <a:solidFill>
          <a:schemeClr val="tx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523875</xdr:colOff>
      <xdr:row>55</xdr:row>
      <xdr:rowOff>152400</xdr:rowOff>
    </xdr:from>
    <xdr:to>
      <xdr:col>23</xdr:col>
      <xdr:colOff>228601</xdr:colOff>
      <xdr:row>56</xdr:row>
      <xdr:rowOff>257175</xdr:rowOff>
    </xdr:to>
    <xdr:sp macro="" textlink="">
      <xdr:nvSpPr>
        <xdr:cNvPr id="16" name="Curved Down Arrow 15"/>
        <xdr:cNvSpPr/>
      </xdr:nvSpPr>
      <xdr:spPr>
        <a:xfrm>
          <a:off x="11553825" y="15192375"/>
          <a:ext cx="1666876" cy="304800"/>
        </a:xfrm>
        <a:prstGeom prst="curvedDownArrow">
          <a:avLst/>
        </a:prstGeom>
        <a:solidFill>
          <a:schemeClr val="tx1"/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BBD92"/>
  </sheetPr>
  <dimension ref="A1:G111"/>
  <sheetViews>
    <sheetView showGridLines="0" workbookViewId="0">
      <pane ySplit="2" topLeftCell="A3" activePane="bottomLeft" state="frozen"/>
      <selection pane="bottomLeft" activeCell="E10" sqref="E10"/>
    </sheetView>
  </sheetViews>
  <sheetFormatPr defaultColWidth="5.125" defaultRowHeight="15" x14ac:dyDescent="0.2"/>
  <cols>
    <col min="1" max="1" width="6" style="37" customWidth="1"/>
    <col min="2" max="2" width="17.625" style="84" customWidth="1"/>
    <col min="3" max="3" width="5.375" style="84" customWidth="1"/>
    <col min="4" max="4" width="12.375" style="37" customWidth="1"/>
    <col min="5" max="6" width="32.875" style="37" customWidth="1"/>
    <col min="7" max="7" width="28.125" style="84" customWidth="1"/>
    <col min="8" max="8" width="7" style="37" customWidth="1"/>
    <col min="9" max="16384" width="5.125" style="37"/>
  </cols>
  <sheetData>
    <row r="1" spans="1:7" ht="21.75" customHeight="1" x14ac:dyDescent="0.2">
      <c r="A1" s="669" t="s">
        <v>307</v>
      </c>
      <c r="B1" s="669"/>
      <c r="C1" s="669"/>
      <c r="D1" s="669"/>
      <c r="E1" s="669"/>
      <c r="F1" s="669"/>
      <c r="G1" s="669"/>
    </row>
    <row r="2" spans="1:7" ht="20.25" customHeight="1" x14ac:dyDescent="0.2">
      <c r="A2" s="39" t="s">
        <v>107</v>
      </c>
      <c r="B2" s="39" t="s">
        <v>308</v>
      </c>
      <c r="C2" s="39" t="s">
        <v>309</v>
      </c>
      <c r="D2" s="39" t="s">
        <v>310</v>
      </c>
      <c r="E2" s="39" t="s">
        <v>311</v>
      </c>
      <c r="F2" s="39" t="s">
        <v>312</v>
      </c>
      <c r="G2" s="39" t="s">
        <v>45</v>
      </c>
    </row>
    <row r="3" spans="1:7" ht="20.25" customHeight="1" x14ac:dyDescent="0.2">
      <c r="A3" s="40">
        <v>1</v>
      </c>
      <c r="B3" s="40" t="s">
        <v>48</v>
      </c>
      <c r="C3" s="40" t="s">
        <v>313</v>
      </c>
      <c r="D3" s="41">
        <v>1101</v>
      </c>
      <c r="E3" s="42" t="s">
        <v>303</v>
      </c>
      <c r="F3" s="42" t="s">
        <v>314</v>
      </c>
      <c r="G3" s="43" t="s">
        <v>315</v>
      </c>
    </row>
    <row r="4" spans="1:7" ht="20.25" customHeight="1" x14ac:dyDescent="0.2">
      <c r="A4" s="44">
        <v>2</v>
      </c>
      <c r="B4" s="44" t="s">
        <v>131</v>
      </c>
      <c r="C4" s="44" t="s">
        <v>313</v>
      </c>
      <c r="D4" s="45">
        <v>2101</v>
      </c>
      <c r="E4" s="46" t="s">
        <v>304</v>
      </c>
      <c r="F4" s="46" t="s">
        <v>316</v>
      </c>
      <c r="G4" s="47" t="s">
        <v>315</v>
      </c>
    </row>
    <row r="5" spans="1:7" ht="20.25" customHeight="1" x14ac:dyDescent="0.2">
      <c r="A5" s="44">
        <v>3</v>
      </c>
      <c r="B5" s="44" t="s">
        <v>131</v>
      </c>
      <c r="C5" s="44" t="s">
        <v>313</v>
      </c>
      <c r="D5" s="45">
        <v>2102</v>
      </c>
      <c r="E5" s="46" t="s">
        <v>317</v>
      </c>
      <c r="F5" s="46" t="s">
        <v>318</v>
      </c>
      <c r="G5" s="47" t="s">
        <v>315</v>
      </c>
    </row>
    <row r="6" spans="1:7" ht="20.25" customHeight="1" x14ac:dyDescent="0.2">
      <c r="A6" s="44">
        <v>4</v>
      </c>
      <c r="B6" s="44" t="s">
        <v>131</v>
      </c>
      <c r="C6" s="44" t="s">
        <v>313</v>
      </c>
      <c r="D6" s="45">
        <v>2103</v>
      </c>
      <c r="E6" s="46" t="s">
        <v>319</v>
      </c>
      <c r="F6" s="46" t="s">
        <v>320</v>
      </c>
      <c r="G6" s="47" t="s">
        <v>315</v>
      </c>
    </row>
    <row r="7" spans="1:7" ht="20.25" customHeight="1" x14ac:dyDescent="0.2">
      <c r="A7" s="44">
        <v>5</v>
      </c>
      <c r="B7" s="44" t="s">
        <v>131</v>
      </c>
      <c r="C7" s="44" t="s">
        <v>313</v>
      </c>
      <c r="D7" s="45">
        <v>2104</v>
      </c>
      <c r="E7" s="46" t="s">
        <v>321</v>
      </c>
      <c r="F7" s="46" t="s">
        <v>322</v>
      </c>
      <c r="G7" s="47" t="s">
        <v>315</v>
      </c>
    </row>
    <row r="8" spans="1:7" ht="20.25" customHeight="1" x14ac:dyDescent="0.2">
      <c r="A8" s="44">
        <v>6</v>
      </c>
      <c r="B8" s="44" t="s">
        <v>131</v>
      </c>
      <c r="C8" s="44" t="s">
        <v>313</v>
      </c>
      <c r="D8" s="45">
        <v>2105</v>
      </c>
      <c r="E8" s="46" t="s">
        <v>323</v>
      </c>
      <c r="F8" s="46" t="s">
        <v>324</v>
      </c>
      <c r="G8" s="47" t="s">
        <v>315</v>
      </c>
    </row>
    <row r="9" spans="1:7" ht="20.25" customHeight="1" x14ac:dyDescent="0.2">
      <c r="A9" s="44">
        <v>7</v>
      </c>
      <c r="B9" s="44" t="s">
        <v>131</v>
      </c>
      <c r="C9" s="44" t="s">
        <v>313</v>
      </c>
      <c r="D9" s="45">
        <v>2106</v>
      </c>
      <c r="E9" s="46" t="s">
        <v>325</v>
      </c>
      <c r="F9" s="46" t="s">
        <v>326</v>
      </c>
      <c r="G9" s="47" t="s">
        <v>315</v>
      </c>
    </row>
    <row r="10" spans="1:7" ht="20.25" customHeight="1" x14ac:dyDescent="0.2">
      <c r="A10" s="44">
        <v>8</v>
      </c>
      <c r="B10" s="44" t="s">
        <v>131</v>
      </c>
      <c r="C10" s="44" t="s">
        <v>313</v>
      </c>
      <c r="D10" s="45">
        <v>2107</v>
      </c>
      <c r="E10" s="46" t="s">
        <v>327</v>
      </c>
      <c r="F10" s="46" t="s">
        <v>328</v>
      </c>
      <c r="G10" s="47" t="s">
        <v>315</v>
      </c>
    </row>
    <row r="11" spans="1:7" ht="20.25" customHeight="1" x14ac:dyDescent="0.2">
      <c r="A11" s="44">
        <v>9</v>
      </c>
      <c r="B11" s="44" t="s">
        <v>131</v>
      </c>
      <c r="C11" s="44" t="s">
        <v>313</v>
      </c>
      <c r="D11" s="45">
        <v>2108</v>
      </c>
      <c r="E11" s="46" t="s">
        <v>329</v>
      </c>
      <c r="F11" s="46" t="s">
        <v>330</v>
      </c>
      <c r="G11" s="47" t="s">
        <v>315</v>
      </c>
    </row>
    <row r="12" spans="1:7" ht="20.25" customHeight="1" x14ac:dyDescent="0.2">
      <c r="A12" s="44">
        <v>10</v>
      </c>
      <c r="B12" s="44" t="s">
        <v>131</v>
      </c>
      <c r="C12" s="44" t="s">
        <v>313</v>
      </c>
      <c r="D12" s="45">
        <v>2109</v>
      </c>
      <c r="E12" s="46" t="s">
        <v>331</v>
      </c>
      <c r="F12" s="46" t="s">
        <v>332</v>
      </c>
      <c r="G12" s="47" t="s">
        <v>315</v>
      </c>
    </row>
    <row r="13" spans="1:7" ht="20.25" customHeight="1" x14ac:dyDescent="0.2">
      <c r="A13" s="48">
        <v>11</v>
      </c>
      <c r="B13" s="48" t="s">
        <v>135</v>
      </c>
      <c r="C13" s="48" t="s">
        <v>313</v>
      </c>
      <c r="D13" s="49">
        <v>3101</v>
      </c>
      <c r="E13" s="50" t="s">
        <v>333</v>
      </c>
      <c r="F13" s="50" t="s">
        <v>334</v>
      </c>
      <c r="G13" s="51" t="s">
        <v>335</v>
      </c>
    </row>
    <row r="14" spans="1:7" ht="20.25" customHeight="1" x14ac:dyDescent="0.2">
      <c r="A14" s="48">
        <v>12</v>
      </c>
      <c r="B14" s="48" t="s">
        <v>135</v>
      </c>
      <c r="C14" s="48" t="s">
        <v>313</v>
      </c>
      <c r="D14" s="49">
        <v>3102</v>
      </c>
      <c r="E14" s="50" t="s">
        <v>336</v>
      </c>
      <c r="F14" s="50" t="s">
        <v>337</v>
      </c>
      <c r="G14" s="51" t="s">
        <v>335</v>
      </c>
    </row>
    <row r="15" spans="1:7" ht="20.25" customHeight="1" x14ac:dyDescent="0.2">
      <c r="A15" s="48">
        <v>13</v>
      </c>
      <c r="B15" s="48" t="s">
        <v>135</v>
      </c>
      <c r="C15" s="48" t="s">
        <v>313</v>
      </c>
      <c r="D15" s="49">
        <v>3103</v>
      </c>
      <c r="E15" s="50" t="s">
        <v>338</v>
      </c>
      <c r="F15" s="50" t="s">
        <v>339</v>
      </c>
      <c r="G15" s="51" t="s">
        <v>335</v>
      </c>
    </row>
    <row r="16" spans="1:7" ht="20.25" customHeight="1" x14ac:dyDescent="0.2">
      <c r="A16" s="48">
        <v>14</v>
      </c>
      <c r="B16" s="48" t="s">
        <v>135</v>
      </c>
      <c r="C16" s="48" t="s">
        <v>313</v>
      </c>
      <c r="D16" s="49">
        <v>3104</v>
      </c>
      <c r="E16" s="50" t="s">
        <v>340</v>
      </c>
      <c r="F16" s="50" t="s">
        <v>341</v>
      </c>
      <c r="G16" s="51" t="s">
        <v>335</v>
      </c>
    </row>
    <row r="17" spans="1:7" ht="20.25" customHeight="1" x14ac:dyDescent="0.2">
      <c r="A17" s="48">
        <v>15</v>
      </c>
      <c r="B17" s="48" t="s">
        <v>135</v>
      </c>
      <c r="C17" s="48" t="s">
        <v>313</v>
      </c>
      <c r="D17" s="49">
        <v>3105</v>
      </c>
      <c r="E17" s="50" t="s">
        <v>342</v>
      </c>
      <c r="F17" s="50" t="s">
        <v>343</v>
      </c>
      <c r="G17" s="51" t="s">
        <v>335</v>
      </c>
    </row>
    <row r="18" spans="1:7" ht="20.25" customHeight="1" x14ac:dyDescent="0.2">
      <c r="A18" s="48">
        <v>16</v>
      </c>
      <c r="B18" s="48" t="s">
        <v>135</v>
      </c>
      <c r="C18" s="48" t="s">
        <v>313</v>
      </c>
      <c r="D18" s="49">
        <v>3106</v>
      </c>
      <c r="E18" s="50" t="s">
        <v>344</v>
      </c>
      <c r="F18" s="50" t="s">
        <v>345</v>
      </c>
      <c r="G18" s="51" t="s">
        <v>335</v>
      </c>
    </row>
    <row r="19" spans="1:7" ht="20.25" customHeight="1" x14ac:dyDescent="0.2">
      <c r="A19" s="48">
        <v>17</v>
      </c>
      <c r="B19" s="48" t="s">
        <v>135</v>
      </c>
      <c r="C19" s="48" t="s">
        <v>346</v>
      </c>
      <c r="D19" s="52">
        <v>3201</v>
      </c>
      <c r="E19" s="53" t="s">
        <v>347</v>
      </c>
      <c r="F19" s="53" t="s">
        <v>348</v>
      </c>
      <c r="G19" s="52" t="s">
        <v>335</v>
      </c>
    </row>
    <row r="20" spans="1:7" ht="20.25" customHeight="1" x14ac:dyDescent="0.2">
      <c r="A20" s="48">
        <v>18</v>
      </c>
      <c r="B20" s="48" t="s">
        <v>135</v>
      </c>
      <c r="C20" s="48" t="s">
        <v>346</v>
      </c>
      <c r="D20" s="52">
        <v>3202</v>
      </c>
      <c r="E20" s="53" t="s">
        <v>349</v>
      </c>
      <c r="F20" s="53" t="s">
        <v>350</v>
      </c>
      <c r="G20" s="52" t="s">
        <v>335</v>
      </c>
    </row>
    <row r="21" spans="1:7" ht="20.25" customHeight="1" x14ac:dyDescent="0.2">
      <c r="A21" s="48">
        <v>19</v>
      </c>
      <c r="B21" s="48" t="s">
        <v>135</v>
      </c>
      <c r="C21" s="48" t="s">
        <v>346</v>
      </c>
      <c r="D21" s="52">
        <v>3203</v>
      </c>
      <c r="E21" s="53" t="s">
        <v>351</v>
      </c>
      <c r="F21" s="53" t="s">
        <v>352</v>
      </c>
      <c r="G21" s="52" t="s">
        <v>335</v>
      </c>
    </row>
    <row r="22" spans="1:7" ht="20.25" customHeight="1" x14ac:dyDescent="0.2">
      <c r="A22" s="48">
        <v>20</v>
      </c>
      <c r="B22" s="48" t="s">
        <v>135</v>
      </c>
      <c r="C22" s="48" t="s">
        <v>346</v>
      </c>
      <c r="D22" s="52">
        <v>3204</v>
      </c>
      <c r="E22" s="53" t="s">
        <v>353</v>
      </c>
      <c r="F22" s="53" t="s">
        <v>354</v>
      </c>
      <c r="G22" s="52" t="s">
        <v>335</v>
      </c>
    </row>
    <row r="23" spans="1:7" ht="20.25" customHeight="1" x14ac:dyDescent="0.2">
      <c r="A23" s="48">
        <v>21</v>
      </c>
      <c r="B23" s="48" t="s">
        <v>135</v>
      </c>
      <c r="C23" s="48" t="s">
        <v>346</v>
      </c>
      <c r="D23" s="52">
        <v>3205</v>
      </c>
      <c r="E23" s="53" t="s">
        <v>355</v>
      </c>
      <c r="F23" s="53" t="s">
        <v>356</v>
      </c>
      <c r="G23" s="52" t="s">
        <v>335</v>
      </c>
    </row>
    <row r="24" spans="1:7" ht="20.25" customHeight="1" x14ac:dyDescent="0.2">
      <c r="A24" s="48">
        <v>22</v>
      </c>
      <c r="B24" s="48" t="s">
        <v>135</v>
      </c>
      <c r="C24" s="48" t="s">
        <v>346</v>
      </c>
      <c r="D24" s="52">
        <v>3206</v>
      </c>
      <c r="E24" s="53" t="s">
        <v>357</v>
      </c>
      <c r="F24" s="53" t="s">
        <v>358</v>
      </c>
      <c r="G24" s="52" t="s">
        <v>359</v>
      </c>
    </row>
    <row r="25" spans="1:7" ht="20.25" customHeight="1" x14ac:dyDescent="0.2">
      <c r="A25" s="48">
        <v>23</v>
      </c>
      <c r="B25" s="48" t="s">
        <v>135</v>
      </c>
      <c r="C25" s="48" t="s">
        <v>360</v>
      </c>
      <c r="D25" s="54">
        <v>3301</v>
      </c>
      <c r="E25" s="55" t="s">
        <v>361</v>
      </c>
      <c r="F25" s="55" t="s">
        <v>362</v>
      </c>
      <c r="G25" s="54" t="s">
        <v>335</v>
      </c>
    </row>
    <row r="26" spans="1:7" ht="20.25" customHeight="1" x14ac:dyDescent="0.2">
      <c r="A26" s="48">
        <v>24</v>
      </c>
      <c r="B26" s="48" t="s">
        <v>135</v>
      </c>
      <c r="C26" s="48" t="s">
        <v>360</v>
      </c>
      <c r="D26" s="54">
        <v>3302</v>
      </c>
      <c r="E26" s="55" t="s">
        <v>363</v>
      </c>
      <c r="F26" s="55" t="s">
        <v>364</v>
      </c>
      <c r="G26" s="54" t="s">
        <v>335</v>
      </c>
    </row>
    <row r="27" spans="1:7" ht="20.25" customHeight="1" x14ac:dyDescent="0.2">
      <c r="A27" s="48">
        <v>25</v>
      </c>
      <c r="B27" s="48" t="s">
        <v>135</v>
      </c>
      <c r="C27" s="48" t="s">
        <v>360</v>
      </c>
      <c r="D27" s="54">
        <v>3303</v>
      </c>
      <c r="E27" s="55" t="s">
        <v>365</v>
      </c>
      <c r="F27" s="55" t="s">
        <v>366</v>
      </c>
      <c r="G27" s="54" t="s">
        <v>359</v>
      </c>
    </row>
    <row r="28" spans="1:7" ht="20.25" customHeight="1" x14ac:dyDescent="0.2">
      <c r="A28" s="48">
        <v>26</v>
      </c>
      <c r="B28" s="48" t="s">
        <v>135</v>
      </c>
      <c r="C28" s="48" t="s">
        <v>367</v>
      </c>
      <c r="D28" s="41">
        <v>3401</v>
      </c>
      <c r="E28" s="56" t="s">
        <v>368</v>
      </c>
      <c r="F28" s="56" t="s">
        <v>369</v>
      </c>
      <c r="G28" s="41" t="s">
        <v>335</v>
      </c>
    </row>
    <row r="29" spans="1:7" ht="20.25" customHeight="1" x14ac:dyDescent="0.2">
      <c r="A29" s="48">
        <v>27</v>
      </c>
      <c r="B29" s="48" t="s">
        <v>135</v>
      </c>
      <c r="C29" s="48" t="s">
        <v>367</v>
      </c>
      <c r="D29" s="41">
        <v>3402</v>
      </c>
      <c r="E29" s="56" t="s">
        <v>370</v>
      </c>
      <c r="F29" s="56" t="s">
        <v>371</v>
      </c>
      <c r="G29" s="41" t="s">
        <v>335</v>
      </c>
    </row>
    <row r="30" spans="1:7" ht="20.25" customHeight="1" x14ac:dyDescent="0.2">
      <c r="A30" s="48">
        <v>28</v>
      </c>
      <c r="B30" s="48" t="s">
        <v>135</v>
      </c>
      <c r="C30" s="48" t="s">
        <v>367</v>
      </c>
      <c r="D30" s="41">
        <v>3403</v>
      </c>
      <c r="E30" s="56" t="s">
        <v>372</v>
      </c>
      <c r="F30" s="56" t="s">
        <v>373</v>
      </c>
      <c r="G30" s="41" t="s">
        <v>335</v>
      </c>
    </row>
    <row r="31" spans="1:7" ht="20.25" customHeight="1" x14ac:dyDescent="0.2">
      <c r="A31" s="48">
        <v>29</v>
      </c>
      <c r="B31" s="48" t="s">
        <v>135</v>
      </c>
      <c r="C31" s="48" t="s">
        <v>374</v>
      </c>
      <c r="D31" s="57">
        <v>3501</v>
      </c>
      <c r="E31" s="58" t="s">
        <v>375</v>
      </c>
      <c r="F31" s="58" t="s">
        <v>376</v>
      </c>
      <c r="G31" s="57" t="s">
        <v>335</v>
      </c>
    </row>
    <row r="32" spans="1:7" ht="20.25" customHeight="1" x14ac:dyDescent="0.2">
      <c r="A32" s="48">
        <v>30</v>
      </c>
      <c r="B32" s="48" t="s">
        <v>135</v>
      </c>
      <c r="C32" s="48" t="s">
        <v>377</v>
      </c>
      <c r="D32" s="59">
        <v>3601</v>
      </c>
      <c r="E32" s="60" t="s">
        <v>378</v>
      </c>
      <c r="F32" s="60" t="s">
        <v>379</v>
      </c>
      <c r="G32" s="59" t="s">
        <v>335</v>
      </c>
    </row>
    <row r="33" spans="1:7" ht="20.25" customHeight="1" x14ac:dyDescent="0.2">
      <c r="A33" s="48">
        <v>31</v>
      </c>
      <c r="B33" s="48" t="s">
        <v>135</v>
      </c>
      <c r="C33" s="48" t="s">
        <v>377</v>
      </c>
      <c r="D33" s="59">
        <v>3602</v>
      </c>
      <c r="E33" s="60" t="s">
        <v>380</v>
      </c>
      <c r="F33" s="60" t="s">
        <v>380</v>
      </c>
      <c r="G33" s="59" t="s">
        <v>335</v>
      </c>
    </row>
    <row r="34" spans="1:7" ht="20.25" customHeight="1" x14ac:dyDescent="0.2">
      <c r="A34" s="48">
        <v>32</v>
      </c>
      <c r="B34" s="48" t="s">
        <v>135</v>
      </c>
      <c r="C34" s="48" t="s">
        <v>377</v>
      </c>
      <c r="D34" s="59">
        <v>3603</v>
      </c>
      <c r="E34" s="60" t="s">
        <v>381</v>
      </c>
      <c r="F34" s="60" t="s">
        <v>382</v>
      </c>
      <c r="G34" s="59" t="s">
        <v>335</v>
      </c>
    </row>
    <row r="35" spans="1:7" ht="20.25" customHeight="1" x14ac:dyDescent="0.2">
      <c r="A35" s="48">
        <v>33</v>
      </c>
      <c r="B35" s="48" t="s">
        <v>135</v>
      </c>
      <c r="C35" s="48" t="s">
        <v>377</v>
      </c>
      <c r="D35" s="59">
        <v>3604</v>
      </c>
      <c r="E35" s="60" t="s">
        <v>383</v>
      </c>
      <c r="F35" s="60" t="s">
        <v>384</v>
      </c>
      <c r="G35" s="59" t="s">
        <v>359</v>
      </c>
    </row>
    <row r="36" spans="1:7" ht="20.25" customHeight="1" x14ac:dyDescent="0.2">
      <c r="A36" s="48">
        <v>34</v>
      </c>
      <c r="B36" s="48" t="s">
        <v>135</v>
      </c>
      <c r="C36" s="48" t="s">
        <v>377</v>
      </c>
      <c r="D36" s="59">
        <v>3605</v>
      </c>
      <c r="E36" s="60" t="s">
        <v>385</v>
      </c>
      <c r="F36" s="60" t="s">
        <v>386</v>
      </c>
      <c r="G36" s="59" t="s">
        <v>335</v>
      </c>
    </row>
    <row r="37" spans="1:7" ht="20.25" customHeight="1" x14ac:dyDescent="0.2">
      <c r="A37" s="48">
        <v>35</v>
      </c>
      <c r="B37" s="48" t="s">
        <v>135</v>
      </c>
      <c r="C37" s="48" t="s">
        <v>377</v>
      </c>
      <c r="D37" s="59">
        <v>3606</v>
      </c>
      <c r="E37" s="60" t="s">
        <v>387</v>
      </c>
      <c r="F37" s="60" t="s">
        <v>388</v>
      </c>
      <c r="G37" s="59" t="s">
        <v>335</v>
      </c>
    </row>
    <row r="38" spans="1:7" ht="20.25" customHeight="1" x14ac:dyDescent="0.2">
      <c r="A38" s="48">
        <v>36</v>
      </c>
      <c r="B38" s="48" t="s">
        <v>135</v>
      </c>
      <c r="C38" s="48" t="s">
        <v>377</v>
      </c>
      <c r="D38" s="59">
        <v>3607</v>
      </c>
      <c r="E38" s="60" t="s">
        <v>389</v>
      </c>
      <c r="F38" s="60" t="s">
        <v>390</v>
      </c>
      <c r="G38" s="59" t="s">
        <v>335</v>
      </c>
    </row>
    <row r="39" spans="1:7" ht="20.25" customHeight="1" x14ac:dyDescent="0.2">
      <c r="A39" s="48">
        <v>37</v>
      </c>
      <c r="B39" s="48" t="s">
        <v>135</v>
      </c>
      <c r="C39" s="48" t="s">
        <v>377</v>
      </c>
      <c r="D39" s="59">
        <v>3608</v>
      </c>
      <c r="E39" s="60" t="s">
        <v>391</v>
      </c>
      <c r="F39" s="60" t="s">
        <v>392</v>
      </c>
      <c r="G39" s="59" t="s">
        <v>359</v>
      </c>
    </row>
    <row r="40" spans="1:7" ht="20.25" customHeight="1" x14ac:dyDescent="0.2">
      <c r="A40" s="48">
        <v>38</v>
      </c>
      <c r="B40" s="48" t="s">
        <v>135</v>
      </c>
      <c r="C40" s="48" t="s">
        <v>377</v>
      </c>
      <c r="D40" s="59">
        <v>3609</v>
      </c>
      <c r="E40" s="60" t="s">
        <v>393</v>
      </c>
      <c r="F40" s="60" t="s">
        <v>394</v>
      </c>
      <c r="G40" s="59" t="s">
        <v>335</v>
      </c>
    </row>
    <row r="41" spans="1:7" ht="20.25" customHeight="1" x14ac:dyDescent="0.2">
      <c r="A41" s="48">
        <v>39</v>
      </c>
      <c r="B41" s="48" t="s">
        <v>135</v>
      </c>
      <c r="C41" s="48" t="s">
        <v>377</v>
      </c>
      <c r="D41" s="59">
        <v>3610</v>
      </c>
      <c r="E41" s="60" t="s">
        <v>395</v>
      </c>
      <c r="F41" s="60" t="s">
        <v>396</v>
      </c>
      <c r="G41" s="59" t="s">
        <v>335</v>
      </c>
    </row>
    <row r="42" spans="1:7" ht="20.25" customHeight="1" x14ac:dyDescent="0.2">
      <c r="A42" s="48">
        <v>40</v>
      </c>
      <c r="B42" s="48" t="s">
        <v>135</v>
      </c>
      <c r="C42" s="48" t="s">
        <v>377</v>
      </c>
      <c r="D42" s="59">
        <v>3611</v>
      </c>
      <c r="E42" s="60" t="s">
        <v>397</v>
      </c>
      <c r="F42" s="60" t="s">
        <v>398</v>
      </c>
      <c r="G42" s="59" t="s">
        <v>335</v>
      </c>
    </row>
    <row r="43" spans="1:7" ht="20.25" customHeight="1" x14ac:dyDescent="0.2">
      <c r="A43" s="48">
        <v>41</v>
      </c>
      <c r="B43" s="48" t="s">
        <v>135</v>
      </c>
      <c r="C43" s="48" t="s">
        <v>377</v>
      </c>
      <c r="D43" s="59">
        <v>3612</v>
      </c>
      <c r="E43" s="60" t="s">
        <v>399</v>
      </c>
      <c r="F43" s="60" t="s">
        <v>400</v>
      </c>
      <c r="G43" s="59" t="s">
        <v>335</v>
      </c>
    </row>
    <row r="44" spans="1:7" ht="20.25" customHeight="1" x14ac:dyDescent="0.2">
      <c r="A44" s="48">
        <v>42</v>
      </c>
      <c r="B44" s="48" t="s">
        <v>135</v>
      </c>
      <c r="C44" s="48" t="s">
        <v>377</v>
      </c>
      <c r="D44" s="59">
        <v>3613</v>
      </c>
      <c r="E44" s="60" t="s">
        <v>401</v>
      </c>
      <c r="F44" s="60" t="s">
        <v>401</v>
      </c>
      <c r="G44" s="59" t="s">
        <v>335</v>
      </c>
    </row>
    <row r="45" spans="1:7" ht="20.25" customHeight="1" x14ac:dyDescent="0.2">
      <c r="A45" s="48">
        <v>43</v>
      </c>
      <c r="B45" s="48" t="s">
        <v>135</v>
      </c>
      <c r="C45" s="48" t="s">
        <v>377</v>
      </c>
      <c r="D45" s="59">
        <v>3614</v>
      </c>
      <c r="E45" s="60" t="s">
        <v>402</v>
      </c>
      <c r="F45" s="60" t="s">
        <v>402</v>
      </c>
      <c r="G45" s="59" t="s">
        <v>335</v>
      </c>
    </row>
    <row r="46" spans="1:7" ht="20.25" customHeight="1" x14ac:dyDescent="0.2">
      <c r="A46" s="48">
        <v>44</v>
      </c>
      <c r="B46" s="48" t="s">
        <v>135</v>
      </c>
      <c r="C46" s="48" t="s">
        <v>377</v>
      </c>
      <c r="D46" s="59">
        <v>3615</v>
      </c>
      <c r="E46" s="60" t="s">
        <v>403</v>
      </c>
      <c r="F46" s="60" t="s">
        <v>404</v>
      </c>
      <c r="G46" s="59" t="s">
        <v>335</v>
      </c>
    </row>
    <row r="47" spans="1:7" ht="20.25" customHeight="1" x14ac:dyDescent="0.2">
      <c r="A47" s="48">
        <v>45</v>
      </c>
      <c r="B47" s="48" t="s">
        <v>135</v>
      </c>
      <c r="C47" s="48" t="s">
        <v>405</v>
      </c>
      <c r="D47" s="61">
        <v>3701</v>
      </c>
      <c r="E47" s="62" t="s">
        <v>406</v>
      </c>
      <c r="F47" s="62" t="s">
        <v>406</v>
      </c>
      <c r="G47" s="61" t="s">
        <v>335</v>
      </c>
    </row>
    <row r="48" spans="1:7" ht="20.25" customHeight="1" x14ac:dyDescent="0.2">
      <c r="A48" s="48">
        <v>46</v>
      </c>
      <c r="B48" s="48" t="s">
        <v>135</v>
      </c>
      <c r="C48" s="48" t="s">
        <v>405</v>
      </c>
      <c r="D48" s="61">
        <v>3702</v>
      </c>
      <c r="E48" s="62" t="s">
        <v>407</v>
      </c>
      <c r="F48" s="62" t="s">
        <v>408</v>
      </c>
      <c r="G48" s="61" t="s">
        <v>335</v>
      </c>
    </row>
    <row r="49" spans="1:7" ht="20.25" customHeight="1" x14ac:dyDescent="0.2">
      <c r="A49" s="48">
        <v>47</v>
      </c>
      <c r="B49" s="48" t="s">
        <v>135</v>
      </c>
      <c r="C49" s="48" t="s">
        <v>405</v>
      </c>
      <c r="D49" s="61">
        <v>3703</v>
      </c>
      <c r="E49" s="62" t="s">
        <v>409</v>
      </c>
      <c r="F49" s="62" t="s">
        <v>410</v>
      </c>
      <c r="G49" s="61" t="s">
        <v>335</v>
      </c>
    </row>
    <row r="50" spans="1:7" ht="20.25" customHeight="1" x14ac:dyDescent="0.2">
      <c r="A50" s="48">
        <v>48</v>
      </c>
      <c r="B50" s="48" t="s">
        <v>135</v>
      </c>
      <c r="C50" s="48" t="s">
        <v>405</v>
      </c>
      <c r="D50" s="61">
        <v>3704</v>
      </c>
      <c r="E50" s="62" t="s">
        <v>411</v>
      </c>
      <c r="F50" s="62" t="s">
        <v>411</v>
      </c>
      <c r="G50" s="61" t="s">
        <v>335</v>
      </c>
    </row>
    <row r="51" spans="1:7" ht="20.25" customHeight="1" x14ac:dyDescent="0.2">
      <c r="A51" s="48">
        <v>49</v>
      </c>
      <c r="B51" s="48" t="s">
        <v>135</v>
      </c>
      <c r="C51" s="48" t="s">
        <v>405</v>
      </c>
      <c r="D51" s="61">
        <v>3705</v>
      </c>
      <c r="E51" s="62" t="s">
        <v>412</v>
      </c>
      <c r="F51" s="62" t="s">
        <v>412</v>
      </c>
      <c r="G51" s="61" t="s">
        <v>335</v>
      </c>
    </row>
    <row r="52" spans="1:7" ht="20.25" customHeight="1" x14ac:dyDescent="0.2">
      <c r="A52" s="48">
        <v>50</v>
      </c>
      <c r="B52" s="48" t="s">
        <v>135</v>
      </c>
      <c r="C52" s="48" t="s">
        <v>405</v>
      </c>
      <c r="D52" s="61">
        <v>3706</v>
      </c>
      <c r="E52" s="62" t="s">
        <v>413</v>
      </c>
      <c r="F52" s="62" t="s">
        <v>413</v>
      </c>
      <c r="G52" s="61" t="s">
        <v>335</v>
      </c>
    </row>
    <row r="53" spans="1:7" ht="20.25" customHeight="1" x14ac:dyDescent="0.2">
      <c r="A53" s="48">
        <v>51</v>
      </c>
      <c r="B53" s="48" t="s">
        <v>135</v>
      </c>
      <c r="C53" s="48" t="s">
        <v>405</v>
      </c>
      <c r="D53" s="61">
        <v>3707</v>
      </c>
      <c r="E53" s="62" t="s">
        <v>414</v>
      </c>
      <c r="F53" s="62" t="s">
        <v>415</v>
      </c>
      <c r="G53" s="61" t="s">
        <v>359</v>
      </c>
    </row>
    <row r="54" spans="1:7" ht="20.25" customHeight="1" x14ac:dyDescent="0.2">
      <c r="A54" s="48">
        <v>52</v>
      </c>
      <c r="B54" s="48" t="s">
        <v>135</v>
      </c>
      <c r="C54" s="48" t="s">
        <v>416</v>
      </c>
      <c r="D54" s="63">
        <v>3801</v>
      </c>
      <c r="E54" s="64" t="s">
        <v>305</v>
      </c>
      <c r="F54" s="64" t="s">
        <v>129</v>
      </c>
      <c r="G54" s="63" t="s">
        <v>335</v>
      </c>
    </row>
    <row r="55" spans="1:7" ht="20.25" customHeight="1" x14ac:dyDescent="0.2">
      <c r="A55" s="48">
        <v>53</v>
      </c>
      <c r="B55" s="48" t="s">
        <v>135</v>
      </c>
      <c r="C55" s="48" t="s">
        <v>416</v>
      </c>
      <c r="D55" s="63">
        <v>3802</v>
      </c>
      <c r="E55" s="64" t="s">
        <v>417</v>
      </c>
      <c r="F55" s="64" t="s">
        <v>418</v>
      </c>
      <c r="G55" s="63" t="s">
        <v>335</v>
      </c>
    </row>
    <row r="56" spans="1:7" ht="20.25" customHeight="1" x14ac:dyDescent="0.2">
      <c r="A56" s="48">
        <v>54</v>
      </c>
      <c r="B56" s="48" t="s">
        <v>135</v>
      </c>
      <c r="C56" s="48" t="s">
        <v>416</v>
      </c>
      <c r="D56" s="63">
        <v>3803</v>
      </c>
      <c r="E56" s="64" t="s">
        <v>419</v>
      </c>
      <c r="F56" s="64" t="s">
        <v>420</v>
      </c>
      <c r="G56" s="63" t="s">
        <v>335</v>
      </c>
    </row>
    <row r="57" spans="1:7" ht="20.25" customHeight="1" x14ac:dyDescent="0.2">
      <c r="A57" s="48">
        <v>55</v>
      </c>
      <c r="B57" s="48" t="s">
        <v>135</v>
      </c>
      <c r="C57" s="48" t="s">
        <v>416</v>
      </c>
      <c r="D57" s="63">
        <v>3804</v>
      </c>
      <c r="E57" s="64" t="s">
        <v>421</v>
      </c>
      <c r="F57" s="64" t="s">
        <v>421</v>
      </c>
      <c r="G57" s="63" t="s">
        <v>359</v>
      </c>
    </row>
    <row r="58" spans="1:7" ht="20.25" customHeight="1" x14ac:dyDescent="0.2">
      <c r="A58" s="48">
        <v>56</v>
      </c>
      <c r="B58" s="48" t="s">
        <v>135</v>
      </c>
      <c r="C58" s="48" t="s">
        <v>416</v>
      </c>
      <c r="D58" s="63">
        <v>3805</v>
      </c>
      <c r="E58" s="64" t="s">
        <v>422</v>
      </c>
      <c r="F58" s="64" t="s">
        <v>423</v>
      </c>
      <c r="G58" s="63" t="s">
        <v>335</v>
      </c>
    </row>
    <row r="59" spans="1:7" ht="20.25" customHeight="1" x14ac:dyDescent="0.2">
      <c r="A59" s="48">
        <v>57</v>
      </c>
      <c r="B59" s="48" t="s">
        <v>135</v>
      </c>
      <c r="C59" s="48" t="s">
        <v>416</v>
      </c>
      <c r="D59" s="63">
        <v>3806</v>
      </c>
      <c r="E59" s="64" t="s">
        <v>424</v>
      </c>
      <c r="F59" s="64" t="s">
        <v>425</v>
      </c>
      <c r="G59" s="63" t="s">
        <v>335</v>
      </c>
    </row>
    <row r="60" spans="1:7" ht="20.25" customHeight="1" x14ac:dyDescent="0.2">
      <c r="A60" s="48">
        <v>58</v>
      </c>
      <c r="B60" s="48" t="s">
        <v>135</v>
      </c>
      <c r="C60" s="48" t="s">
        <v>416</v>
      </c>
      <c r="D60" s="63">
        <v>3807</v>
      </c>
      <c r="E60" s="64" t="s">
        <v>426</v>
      </c>
      <c r="F60" s="64" t="s">
        <v>427</v>
      </c>
      <c r="G60" s="63" t="s">
        <v>335</v>
      </c>
    </row>
    <row r="61" spans="1:7" ht="20.25" customHeight="1" x14ac:dyDescent="0.2">
      <c r="A61" s="48">
        <v>59</v>
      </c>
      <c r="B61" s="48" t="s">
        <v>135</v>
      </c>
      <c r="C61" s="48" t="s">
        <v>416</v>
      </c>
      <c r="D61" s="63">
        <v>3808</v>
      </c>
      <c r="E61" s="64" t="s">
        <v>428</v>
      </c>
      <c r="F61" s="64" t="s">
        <v>428</v>
      </c>
      <c r="G61" s="63" t="s">
        <v>335</v>
      </c>
    </row>
    <row r="62" spans="1:7" ht="20.25" customHeight="1" x14ac:dyDescent="0.2">
      <c r="A62" s="48">
        <v>60</v>
      </c>
      <c r="B62" s="48" t="s">
        <v>135</v>
      </c>
      <c r="C62" s="48" t="s">
        <v>416</v>
      </c>
      <c r="D62" s="63">
        <v>3809</v>
      </c>
      <c r="E62" s="64" t="s">
        <v>429</v>
      </c>
      <c r="F62" s="64" t="s">
        <v>430</v>
      </c>
      <c r="G62" s="63" t="s">
        <v>335</v>
      </c>
    </row>
    <row r="63" spans="1:7" ht="20.25" customHeight="1" x14ac:dyDescent="0.2">
      <c r="A63" s="48">
        <v>61</v>
      </c>
      <c r="B63" s="48" t="s">
        <v>135</v>
      </c>
      <c r="C63" s="48" t="s">
        <v>416</v>
      </c>
      <c r="D63" s="63">
        <v>3810</v>
      </c>
      <c r="E63" s="64" t="s">
        <v>431</v>
      </c>
      <c r="F63" s="64" t="s">
        <v>432</v>
      </c>
      <c r="G63" s="63" t="s">
        <v>335</v>
      </c>
    </row>
    <row r="64" spans="1:7" ht="20.25" customHeight="1" x14ac:dyDescent="0.2">
      <c r="A64" s="65">
        <v>62</v>
      </c>
      <c r="B64" s="65" t="s">
        <v>136</v>
      </c>
      <c r="C64" s="65" t="s">
        <v>313</v>
      </c>
      <c r="D64" s="49">
        <v>4101</v>
      </c>
      <c r="E64" s="50" t="s">
        <v>433</v>
      </c>
      <c r="F64" s="50" t="s">
        <v>434</v>
      </c>
      <c r="G64" s="51" t="s">
        <v>435</v>
      </c>
    </row>
    <row r="65" spans="1:7" ht="20.25" customHeight="1" x14ac:dyDescent="0.2">
      <c r="A65" s="65">
        <v>63</v>
      </c>
      <c r="B65" s="65" t="s">
        <v>136</v>
      </c>
      <c r="C65" s="65" t="s">
        <v>313</v>
      </c>
      <c r="D65" s="49">
        <v>4102</v>
      </c>
      <c r="E65" s="50" t="s">
        <v>436</v>
      </c>
      <c r="F65" s="50" t="s">
        <v>437</v>
      </c>
      <c r="G65" s="51" t="s">
        <v>435</v>
      </c>
    </row>
    <row r="66" spans="1:7" ht="20.25" customHeight="1" x14ac:dyDescent="0.2">
      <c r="A66" s="65">
        <v>64</v>
      </c>
      <c r="B66" s="65" t="s">
        <v>136</v>
      </c>
      <c r="C66" s="65" t="s">
        <v>313</v>
      </c>
      <c r="D66" s="49">
        <v>4103</v>
      </c>
      <c r="E66" s="50" t="s">
        <v>438</v>
      </c>
      <c r="F66" s="50" t="s">
        <v>439</v>
      </c>
      <c r="G66" s="51" t="s">
        <v>435</v>
      </c>
    </row>
    <row r="67" spans="1:7" ht="20.25" customHeight="1" x14ac:dyDescent="0.2">
      <c r="A67" s="65">
        <v>65</v>
      </c>
      <c r="B67" s="65" t="s">
        <v>136</v>
      </c>
      <c r="C67" s="65" t="s">
        <v>346</v>
      </c>
      <c r="D67" s="52">
        <v>4201</v>
      </c>
      <c r="E67" s="66" t="s">
        <v>440</v>
      </c>
      <c r="F67" s="66" t="s">
        <v>441</v>
      </c>
      <c r="G67" s="67" t="s">
        <v>435</v>
      </c>
    </row>
    <row r="68" spans="1:7" ht="20.25" customHeight="1" x14ac:dyDescent="0.2">
      <c r="A68" s="65">
        <v>66</v>
      </c>
      <c r="B68" s="65" t="s">
        <v>136</v>
      </c>
      <c r="C68" s="65" t="s">
        <v>346</v>
      </c>
      <c r="D68" s="52">
        <v>4202</v>
      </c>
      <c r="E68" s="66" t="s">
        <v>442</v>
      </c>
      <c r="F68" s="66" t="s">
        <v>443</v>
      </c>
      <c r="G68" s="67" t="s">
        <v>435</v>
      </c>
    </row>
    <row r="69" spans="1:7" ht="20.25" customHeight="1" x14ac:dyDescent="0.2">
      <c r="A69" s="65">
        <v>67</v>
      </c>
      <c r="B69" s="65" t="s">
        <v>136</v>
      </c>
      <c r="C69" s="65" t="s">
        <v>346</v>
      </c>
      <c r="D69" s="52">
        <v>4203</v>
      </c>
      <c r="E69" s="66" t="s">
        <v>444</v>
      </c>
      <c r="F69" s="66" t="s">
        <v>445</v>
      </c>
      <c r="G69" s="67" t="s">
        <v>435</v>
      </c>
    </row>
    <row r="70" spans="1:7" ht="20.25" customHeight="1" x14ac:dyDescent="0.2">
      <c r="A70" s="65">
        <v>68</v>
      </c>
      <c r="B70" s="65" t="s">
        <v>136</v>
      </c>
      <c r="C70" s="65" t="s">
        <v>346</v>
      </c>
      <c r="D70" s="52">
        <v>4204</v>
      </c>
      <c r="E70" s="66" t="s">
        <v>446</v>
      </c>
      <c r="F70" s="66" t="s">
        <v>127</v>
      </c>
      <c r="G70" s="67" t="s">
        <v>435</v>
      </c>
    </row>
    <row r="71" spans="1:7" ht="20.25" customHeight="1" x14ac:dyDescent="0.2">
      <c r="A71" s="65">
        <v>69</v>
      </c>
      <c r="B71" s="65" t="s">
        <v>136</v>
      </c>
      <c r="C71" s="65" t="s">
        <v>360</v>
      </c>
      <c r="D71" s="54">
        <v>4301</v>
      </c>
      <c r="E71" s="69" t="s">
        <v>447</v>
      </c>
      <c r="F71" s="69" t="s">
        <v>448</v>
      </c>
      <c r="G71" s="70" t="s">
        <v>435</v>
      </c>
    </row>
    <row r="72" spans="1:7" ht="20.25" customHeight="1" x14ac:dyDescent="0.2">
      <c r="A72" s="65">
        <v>70</v>
      </c>
      <c r="B72" s="65" t="s">
        <v>136</v>
      </c>
      <c r="C72" s="65" t="s">
        <v>360</v>
      </c>
      <c r="D72" s="54">
        <v>4302</v>
      </c>
      <c r="E72" s="69" t="s">
        <v>449</v>
      </c>
      <c r="F72" s="69" t="s">
        <v>450</v>
      </c>
      <c r="G72" s="70" t="s">
        <v>451</v>
      </c>
    </row>
    <row r="73" spans="1:7" ht="20.25" customHeight="1" x14ac:dyDescent="0.2">
      <c r="A73" s="65">
        <v>71</v>
      </c>
      <c r="B73" s="65" t="s">
        <v>136</v>
      </c>
      <c r="C73" s="65" t="s">
        <v>367</v>
      </c>
      <c r="D73" s="41">
        <v>4401</v>
      </c>
      <c r="E73" s="71" t="s">
        <v>452</v>
      </c>
      <c r="F73" s="71" t="s">
        <v>453</v>
      </c>
      <c r="G73" s="72" t="s">
        <v>435</v>
      </c>
    </row>
    <row r="74" spans="1:7" ht="20.25" customHeight="1" x14ac:dyDescent="0.2">
      <c r="A74" s="65">
        <v>72</v>
      </c>
      <c r="B74" s="65" t="s">
        <v>136</v>
      </c>
      <c r="C74" s="65" t="s">
        <v>367</v>
      </c>
      <c r="D74" s="41">
        <v>4402</v>
      </c>
      <c r="E74" s="71" t="s">
        <v>454</v>
      </c>
      <c r="F74" s="71" t="s">
        <v>455</v>
      </c>
      <c r="G74" s="72" t="s">
        <v>435</v>
      </c>
    </row>
    <row r="75" spans="1:7" ht="20.25" customHeight="1" x14ac:dyDescent="0.2">
      <c r="A75" s="65">
        <v>73</v>
      </c>
      <c r="B75" s="65" t="s">
        <v>136</v>
      </c>
      <c r="C75" s="65" t="s">
        <v>367</v>
      </c>
      <c r="D75" s="41">
        <v>4403</v>
      </c>
      <c r="E75" s="71" t="s">
        <v>456</v>
      </c>
      <c r="F75" s="71" t="s">
        <v>457</v>
      </c>
      <c r="G75" s="72" t="s">
        <v>435</v>
      </c>
    </row>
    <row r="76" spans="1:7" ht="20.25" customHeight="1" x14ac:dyDescent="0.2">
      <c r="A76" s="65">
        <v>74</v>
      </c>
      <c r="B76" s="65" t="s">
        <v>136</v>
      </c>
      <c r="C76" s="65" t="s">
        <v>367</v>
      </c>
      <c r="D76" s="41">
        <v>4404</v>
      </c>
      <c r="E76" s="71" t="s">
        <v>458</v>
      </c>
      <c r="F76" s="71" t="s">
        <v>459</v>
      </c>
      <c r="G76" s="72" t="s">
        <v>451</v>
      </c>
    </row>
    <row r="77" spans="1:7" ht="20.25" customHeight="1" x14ac:dyDescent="0.2">
      <c r="A77" s="65">
        <v>75</v>
      </c>
      <c r="B77" s="65" t="s">
        <v>136</v>
      </c>
      <c r="C77" s="65" t="s">
        <v>374</v>
      </c>
      <c r="D77" s="57">
        <v>4501</v>
      </c>
      <c r="E77" s="73" t="s">
        <v>460</v>
      </c>
      <c r="F77" s="73" t="s">
        <v>461</v>
      </c>
      <c r="G77" s="74" t="s">
        <v>435</v>
      </c>
    </row>
    <row r="78" spans="1:7" ht="20.25" customHeight="1" x14ac:dyDescent="0.2">
      <c r="A78" s="65">
        <v>76</v>
      </c>
      <c r="B78" s="65" t="s">
        <v>136</v>
      </c>
      <c r="C78" s="65" t="s">
        <v>377</v>
      </c>
      <c r="D78" s="59">
        <v>4601</v>
      </c>
      <c r="E78" s="75" t="s">
        <v>462</v>
      </c>
      <c r="F78" s="75" t="s">
        <v>463</v>
      </c>
      <c r="G78" s="76" t="s">
        <v>435</v>
      </c>
    </row>
    <row r="79" spans="1:7" ht="20.25" customHeight="1" x14ac:dyDescent="0.2">
      <c r="A79" s="65">
        <v>77</v>
      </c>
      <c r="B79" s="65" t="s">
        <v>136</v>
      </c>
      <c r="C79" s="65" t="s">
        <v>377</v>
      </c>
      <c r="D79" s="59">
        <v>4602</v>
      </c>
      <c r="E79" s="75" t="s">
        <v>464</v>
      </c>
      <c r="F79" s="75" t="s">
        <v>464</v>
      </c>
      <c r="G79" s="76" t="s">
        <v>435</v>
      </c>
    </row>
    <row r="80" spans="1:7" ht="20.25" customHeight="1" x14ac:dyDescent="0.2">
      <c r="A80" s="65">
        <v>78</v>
      </c>
      <c r="B80" s="65" t="s">
        <v>136</v>
      </c>
      <c r="C80" s="65" t="s">
        <v>377</v>
      </c>
      <c r="D80" s="59">
        <v>4603</v>
      </c>
      <c r="E80" s="75" t="s">
        <v>465</v>
      </c>
      <c r="F80" s="75" t="s">
        <v>466</v>
      </c>
      <c r="G80" s="76" t="s">
        <v>451</v>
      </c>
    </row>
    <row r="81" spans="1:7" ht="20.25" customHeight="1" x14ac:dyDescent="0.2">
      <c r="A81" s="65">
        <v>79</v>
      </c>
      <c r="B81" s="65" t="s">
        <v>136</v>
      </c>
      <c r="C81" s="65" t="s">
        <v>377</v>
      </c>
      <c r="D81" s="59">
        <v>4604</v>
      </c>
      <c r="E81" s="75" t="s">
        <v>467</v>
      </c>
      <c r="F81" s="75" t="s">
        <v>468</v>
      </c>
      <c r="G81" s="76" t="s">
        <v>435</v>
      </c>
    </row>
    <row r="82" spans="1:7" ht="20.25" customHeight="1" x14ac:dyDescent="0.2">
      <c r="A82" s="65">
        <v>80</v>
      </c>
      <c r="B82" s="65" t="s">
        <v>136</v>
      </c>
      <c r="C82" s="65" t="s">
        <v>377</v>
      </c>
      <c r="D82" s="59">
        <v>4605</v>
      </c>
      <c r="E82" s="75" t="s">
        <v>469</v>
      </c>
      <c r="F82" s="75" t="s">
        <v>470</v>
      </c>
      <c r="G82" s="76" t="s">
        <v>435</v>
      </c>
    </row>
    <row r="83" spans="1:7" ht="20.25" customHeight="1" x14ac:dyDescent="0.2">
      <c r="A83" s="65">
        <v>81</v>
      </c>
      <c r="B83" s="65" t="s">
        <v>136</v>
      </c>
      <c r="C83" s="65" t="s">
        <v>377</v>
      </c>
      <c r="D83" s="59">
        <v>4606</v>
      </c>
      <c r="E83" s="75" t="s">
        <v>471</v>
      </c>
      <c r="F83" s="75" t="s">
        <v>472</v>
      </c>
      <c r="G83" s="76" t="s">
        <v>435</v>
      </c>
    </row>
    <row r="84" spans="1:7" ht="20.25" customHeight="1" x14ac:dyDescent="0.2">
      <c r="A84" s="65">
        <v>82</v>
      </c>
      <c r="B84" s="65" t="s">
        <v>136</v>
      </c>
      <c r="C84" s="65" t="s">
        <v>377</v>
      </c>
      <c r="D84" s="59">
        <v>4607</v>
      </c>
      <c r="E84" s="75" t="s">
        <v>473</v>
      </c>
      <c r="F84" s="75" t="s">
        <v>474</v>
      </c>
      <c r="G84" s="76" t="s">
        <v>435</v>
      </c>
    </row>
    <row r="85" spans="1:7" ht="20.25" customHeight="1" x14ac:dyDescent="0.2">
      <c r="A85" s="65">
        <v>83</v>
      </c>
      <c r="B85" s="65" t="s">
        <v>136</v>
      </c>
      <c r="C85" s="65" t="s">
        <v>377</v>
      </c>
      <c r="D85" s="59">
        <v>4608</v>
      </c>
      <c r="E85" s="75" t="s">
        <v>475</v>
      </c>
      <c r="F85" s="75" t="s">
        <v>476</v>
      </c>
      <c r="G85" s="76" t="s">
        <v>435</v>
      </c>
    </row>
    <row r="86" spans="1:7" ht="20.25" customHeight="1" x14ac:dyDescent="0.2">
      <c r="A86" s="65">
        <v>84</v>
      </c>
      <c r="B86" s="65" t="s">
        <v>136</v>
      </c>
      <c r="C86" s="65" t="s">
        <v>377</v>
      </c>
      <c r="D86" s="59">
        <v>4609</v>
      </c>
      <c r="E86" s="75" t="s">
        <v>477</v>
      </c>
      <c r="F86" s="75" t="s">
        <v>478</v>
      </c>
      <c r="G86" s="76" t="s">
        <v>435</v>
      </c>
    </row>
    <row r="87" spans="1:7" ht="20.25" customHeight="1" x14ac:dyDescent="0.2">
      <c r="A87" s="65">
        <v>85</v>
      </c>
      <c r="B87" s="65" t="s">
        <v>136</v>
      </c>
      <c r="C87" s="65" t="s">
        <v>377</v>
      </c>
      <c r="D87" s="59">
        <v>4610</v>
      </c>
      <c r="E87" s="75" t="s">
        <v>479</v>
      </c>
      <c r="F87" s="75" t="s">
        <v>479</v>
      </c>
      <c r="G87" s="76" t="s">
        <v>435</v>
      </c>
    </row>
    <row r="88" spans="1:7" ht="20.25" customHeight="1" x14ac:dyDescent="0.2">
      <c r="A88" s="65">
        <v>86</v>
      </c>
      <c r="B88" s="65" t="s">
        <v>136</v>
      </c>
      <c r="C88" s="65" t="s">
        <v>405</v>
      </c>
      <c r="D88" s="61">
        <v>4701</v>
      </c>
      <c r="E88" s="77" t="s">
        <v>480</v>
      </c>
      <c r="F88" s="77" t="s">
        <v>128</v>
      </c>
      <c r="G88" s="78" t="s">
        <v>435</v>
      </c>
    </row>
    <row r="89" spans="1:7" ht="20.25" customHeight="1" x14ac:dyDescent="0.2">
      <c r="A89" s="65">
        <v>87</v>
      </c>
      <c r="B89" s="65" t="s">
        <v>136</v>
      </c>
      <c r="C89" s="65" t="s">
        <v>405</v>
      </c>
      <c r="D89" s="61">
        <v>4702</v>
      </c>
      <c r="E89" s="77" t="s">
        <v>481</v>
      </c>
      <c r="F89" s="77" t="s">
        <v>482</v>
      </c>
      <c r="G89" s="78" t="s">
        <v>435</v>
      </c>
    </row>
    <row r="90" spans="1:7" ht="20.25" customHeight="1" x14ac:dyDescent="0.2">
      <c r="A90" s="65">
        <v>88</v>
      </c>
      <c r="B90" s="65" t="s">
        <v>136</v>
      </c>
      <c r="C90" s="65" t="s">
        <v>405</v>
      </c>
      <c r="D90" s="61">
        <v>4703</v>
      </c>
      <c r="E90" s="77" t="s">
        <v>483</v>
      </c>
      <c r="F90" s="77" t="s">
        <v>484</v>
      </c>
      <c r="G90" s="78" t="s">
        <v>435</v>
      </c>
    </row>
    <row r="91" spans="1:7" ht="20.25" customHeight="1" x14ac:dyDescent="0.2">
      <c r="A91" s="65">
        <v>89</v>
      </c>
      <c r="B91" s="65" t="s">
        <v>136</v>
      </c>
      <c r="C91" s="65" t="s">
        <v>405</v>
      </c>
      <c r="D91" s="61">
        <v>4704</v>
      </c>
      <c r="E91" s="77" t="s">
        <v>485</v>
      </c>
      <c r="F91" s="77" t="s">
        <v>486</v>
      </c>
      <c r="G91" s="78" t="s">
        <v>435</v>
      </c>
    </row>
    <row r="92" spans="1:7" ht="20.25" customHeight="1" x14ac:dyDescent="0.2">
      <c r="A92" s="65">
        <v>90</v>
      </c>
      <c r="B92" s="65" t="s">
        <v>136</v>
      </c>
      <c r="C92" s="65" t="s">
        <v>405</v>
      </c>
      <c r="D92" s="61">
        <v>4705</v>
      </c>
      <c r="E92" s="77" t="s">
        <v>487</v>
      </c>
      <c r="F92" s="77" t="s">
        <v>488</v>
      </c>
      <c r="G92" s="78" t="s">
        <v>435</v>
      </c>
    </row>
    <row r="93" spans="1:7" ht="20.25" customHeight="1" x14ac:dyDescent="0.2">
      <c r="A93" s="65">
        <v>91</v>
      </c>
      <c r="B93" s="65" t="s">
        <v>136</v>
      </c>
      <c r="C93" s="65" t="s">
        <v>405</v>
      </c>
      <c r="D93" s="61">
        <v>4706</v>
      </c>
      <c r="E93" s="77" t="s">
        <v>489</v>
      </c>
      <c r="F93" s="77" t="s">
        <v>490</v>
      </c>
      <c r="G93" s="78" t="s">
        <v>435</v>
      </c>
    </row>
    <row r="94" spans="1:7" ht="20.25" customHeight="1" x14ac:dyDescent="0.2">
      <c r="A94" s="65">
        <v>92</v>
      </c>
      <c r="B94" s="65" t="s">
        <v>136</v>
      </c>
      <c r="C94" s="65" t="s">
        <v>405</v>
      </c>
      <c r="D94" s="61">
        <v>4707</v>
      </c>
      <c r="E94" s="77" t="s">
        <v>491</v>
      </c>
      <c r="F94" s="77" t="s">
        <v>492</v>
      </c>
      <c r="G94" s="78" t="s">
        <v>435</v>
      </c>
    </row>
    <row r="95" spans="1:7" ht="20.25" customHeight="1" x14ac:dyDescent="0.2">
      <c r="A95" s="65">
        <v>93</v>
      </c>
      <c r="B95" s="65" t="s">
        <v>136</v>
      </c>
      <c r="C95" s="65" t="s">
        <v>405</v>
      </c>
      <c r="D95" s="61">
        <v>4708</v>
      </c>
      <c r="E95" s="77" t="s">
        <v>493</v>
      </c>
      <c r="F95" s="77" t="s">
        <v>494</v>
      </c>
      <c r="G95" s="78" t="s">
        <v>435</v>
      </c>
    </row>
    <row r="96" spans="1:7" ht="20.25" customHeight="1" x14ac:dyDescent="0.2">
      <c r="A96" s="65">
        <v>94</v>
      </c>
      <c r="B96" s="65" t="s">
        <v>136</v>
      </c>
      <c r="C96" s="65" t="s">
        <v>405</v>
      </c>
      <c r="D96" s="61">
        <v>4709</v>
      </c>
      <c r="E96" s="77" t="s">
        <v>495</v>
      </c>
      <c r="F96" s="77" t="s">
        <v>496</v>
      </c>
      <c r="G96" s="78" t="s">
        <v>435</v>
      </c>
    </row>
    <row r="97" spans="1:7" ht="20.25" customHeight="1" x14ac:dyDescent="0.2">
      <c r="A97" s="65">
        <v>95</v>
      </c>
      <c r="B97" s="65" t="s">
        <v>136</v>
      </c>
      <c r="C97" s="65" t="s">
        <v>416</v>
      </c>
      <c r="D97" s="63">
        <v>4801</v>
      </c>
      <c r="E97" s="79" t="s">
        <v>497</v>
      </c>
      <c r="F97" s="79" t="s">
        <v>498</v>
      </c>
      <c r="G97" s="80" t="s">
        <v>435</v>
      </c>
    </row>
    <row r="98" spans="1:7" ht="20.25" customHeight="1" x14ac:dyDescent="0.2">
      <c r="A98" s="65">
        <v>96</v>
      </c>
      <c r="B98" s="65" t="s">
        <v>136</v>
      </c>
      <c r="C98" s="65" t="s">
        <v>416</v>
      </c>
      <c r="D98" s="63">
        <v>4802</v>
      </c>
      <c r="E98" s="79" t="s">
        <v>499</v>
      </c>
      <c r="F98" s="79" t="s">
        <v>500</v>
      </c>
      <c r="G98" s="80" t="s">
        <v>451</v>
      </c>
    </row>
    <row r="99" spans="1:7" ht="20.25" customHeight="1" x14ac:dyDescent="0.2">
      <c r="A99" s="65">
        <v>97</v>
      </c>
      <c r="B99" s="65" t="s">
        <v>136</v>
      </c>
      <c r="C99" s="65" t="s">
        <v>416</v>
      </c>
      <c r="D99" s="63">
        <v>4803</v>
      </c>
      <c r="E99" s="79" t="s">
        <v>501</v>
      </c>
      <c r="F99" s="79" t="s">
        <v>502</v>
      </c>
      <c r="G99" s="80" t="s">
        <v>451</v>
      </c>
    </row>
    <row r="100" spans="1:7" ht="20.25" customHeight="1" x14ac:dyDescent="0.2">
      <c r="A100" s="65">
        <v>98</v>
      </c>
      <c r="B100" s="65" t="s">
        <v>136</v>
      </c>
      <c r="C100" s="65" t="s">
        <v>416</v>
      </c>
      <c r="D100" s="63">
        <v>4804</v>
      </c>
      <c r="E100" s="79" t="s">
        <v>503</v>
      </c>
      <c r="F100" s="79" t="s">
        <v>504</v>
      </c>
      <c r="G100" s="80" t="s">
        <v>435</v>
      </c>
    </row>
    <row r="101" spans="1:7" ht="20.25" customHeight="1" x14ac:dyDescent="0.2">
      <c r="A101" s="65">
        <v>99</v>
      </c>
      <c r="B101" s="65" t="s">
        <v>136</v>
      </c>
      <c r="C101" s="65" t="s">
        <v>416</v>
      </c>
      <c r="D101" s="63">
        <v>4805</v>
      </c>
      <c r="E101" s="79" t="s">
        <v>306</v>
      </c>
      <c r="F101" s="79" t="s">
        <v>125</v>
      </c>
      <c r="G101" s="80" t="s">
        <v>435</v>
      </c>
    </row>
    <row r="104" spans="1:7" ht="20.25" customHeight="1" x14ac:dyDescent="0.2">
      <c r="B104" s="81" t="s">
        <v>309</v>
      </c>
      <c r="C104" s="82" t="s">
        <v>313</v>
      </c>
      <c r="D104" s="81" t="s">
        <v>505</v>
      </c>
      <c r="E104" s="83" t="s">
        <v>506</v>
      </c>
    </row>
    <row r="105" spans="1:7" ht="20.25" customHeight="1" x14ac:dyDescent="0.2">
      <c r="B105" s="81" t="s">
        <v>309</v>
      </c>
      <c r="C105" s="82" t="s">
        <v>346</v>
      </c>
      <c r="D105" s="81" t="s">
        <v>505</v>
      </c>
      <c r="E105" s="83" t="s">
        <v>507</v>
      </c>
    </row>
    <row r="106" spans="1:7" ht="20.25" customHeight="1" x14ac:dyDescent="0.2">
      <c r="B106" s="81" t="s">
        <v>309</v>
      </c>
      <c r="C106" s="82" t="s">
        <v>360</v>
      </c>
      <c r="D106" s="81" t="s">
        <v>505</v>
      </c>
      <c r="E106" s="83" t="s">
        <v>508</v>
      </c>
    </row>
    <row r="107" spans="1:7" ht="20.25" customHeight="1" x14ac:dyDescent="0.2">
      <c r="B107" s="81" t="s">
        <v>309</v>
      </c>
      <c r="C107" s="82" t="s">
        <v>367</v>
      </c>
      <c r="D107" s="81" t="s">
        <v>505</v>
      </c>
      <c r="E107" s="83" t="s">
        <v>509</v>
      </c>
    </row>
    <row r="108" spans="1:7" ht="20.25" customHeight="1" x14ac:dyDescent="0.2">
      <c r="B108" s="81" t="s">
        <v>309</v>
      </c>
      <c r="C108" s="82" t="s">
        <v>374</v>
      </c>
      <c r="D108" s="81" t="s">
        <v>505</v>
      </c>
      <c r="E108" s="83" t="s">
        <v>510</v>
      </c>
    </row>
    <row r="109" spans="1:7" ht="20.25" customHeight="1" x14ac:dyDescent="0.2">
      <c r="B109" s="81" t="s">
        <v>309</v>
      </c>
      <c r="C109" s="82" t="s">
        <v>377</v>
      </c>
      <c r="D109" s="81" t="s">
        <v>505</v>
      </c>
      <c r="E109" s="83" t="s">
        <v>511</v>
      </c>
    </row>
    <row r="110" spans="1:7" ht="20.25" customHeight="1" x14ac:dyDescent="0.2">
      <c r="B110" s="81" t="s">
        <v>309</v>
      </c>
      <c r="C110" s="82" t="s">
        <v>405</v>
      </c>
      <c r="D110" s="81" t="s">
        <v>505</v>
      </c>
      <c r="E110" s="83" t="s">
        <v>512</v>
      </c>
    </row>
    <row r="111" spans="1:7" ht="20.25" customHeight="1" x14ac:dyDescent="0.2">
      <c r="B111" s="81" t="s">
        <v>309</v>
      </c>
      <c r="C111" s="82" t="s">
        <v>416</v>
      </c>
      <c r="D111" s="81" t="s">
        <v>505</v>
      </c>
      <c r="E111" s="83" t="s">
        <v>513</v>
      </c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85"/>
  <sheetViews>
    <sheetView showGridLines="0" view="pageBreakPreview" zoomScaleSheetLayoutView="100" workbookViewId="0">
      <pane ySplit="1" topLeftCell="A18" activePane="bottomLeft" state="frozen"/>
      <selection activeCell="B1" sqref="B1"/>
      <selection pane="bottomLeft" activeCell="B10" sqref="B10"/>
    </sheetView>
  </sheetViews>
  <sheetFormatPr defaultColWidth="9.125" defaultRowHeight="17.25" x14ac:dyDescent="0.4"/>
  <cols>
    <col min="1" max="1" width="7.125" style="29" customWidth="1"/>
    <col min="2" max="2" width="25.75" style="29" customWidth="1"/>
    <col min="3" max="3" width="7.25" style="29" customWidth="1"/>
    <col min="4" max="4" width="11.375" style="29" customWidth="1"/>
    <col min="5" max="5" width="11" style="29" customWidth="1"/>
    <col min="6" max="6" width="11.375" style="29" customWidth="1"/>
    <col min="7" max="26" width="3" style="29" customWidth="1"/>
    <col min="27" max="27" width="13.375" style="29" customWidth="1"/>
    <col min="28" max="28" width="28.125" style="29" customWidth="1"/>
    <col min="29" max="29" width="14.125" style="29" customWidth="1"/>
    <col min="30" max="16384" width="9.125" style="29"/>
  </cols>
  <sheetData>
    <row r="1" spans="2:41" ht="22.5" customHeight="1" thickBot="1" x14ac:dyDescent="0.45">
      <c r="AA1" s="459">
        <v>1</v>
      </c>
    </row>
    <row r="2" spans="2:41" ht="20.25" customHeight="1" x14ac:dyDescent="0.55000000000000004">
      <c r="B2" s="780" t="s">
        <v>220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50" t="s">
        <v>515</v>
      </c>
      <c r="AB2" s="320" t="str">
        <f>"ผู้บังคับบัญชา "&amp;VLOOKUP($AA$1,DATA!$A:$W,15,0)&amp;VLOOKUP($AA$1,DATA!$A:$W,16,0)&amp;"  "&amp;VLOOKUP($AA$1,DATA!$A:$W,17,0)&amp;" ตำแหน่ง"&amp;(IF(VLOOKUP($AA$1,DATA!$A:$W,19,0)=0,VLOOKUP($AA$1,DATA!$A:$W,18,0),VLOOKUP($AA$1,DATA!$A:$W,18,0)&amp;"("&amp;VLOOKUP($AA$1,DATA!$A:$W,19,0)&amp;" ระดับ"&amp;VLOOKUP($AA$1,DATA!$A:$W,20,0)&amp;") "))&amp;VLOOKUP($AA$1,DATA!$A:$W,21,0)</f>
        <v>ผู้บังคับบัญชา นายสันติ  อุทุมพร ตำแหน่งนายกเทศมนตรีตำบลจันทบเพชร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2:41" ht="20.25" customHeight="1" x14ac:dyDescent="0.4">
      <c r="B3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บริหาร     ฝ่าย    -            ส่วน    -     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51"/>
      <c r="AB3" s="363" t="str">
        <f>"ผู้รับการประเมิน "&amp;VLOOKUP($AA$1,DATA!$A:$W,2,0)&amp;VLOOKUP($AA$1,DATA!$A:$W,3,0)&amp;"  "&amp;VLOOKUP($AA$1,DATA!$A:$W,4,0)&amp;" ตำแหน่ง "&amp;(IF(VLOOKUP($AA$1,DATA!$A:$W,6,0)=0,VLOOKUP($AA$1,DATA!$A:$W,5,0)&amp;VLOOKUP($AA$1,DATA!$A:$W,7,0),VLOOKUP($AA$1,DATA!$A:$W,5,0)&amp;"("&amp;VLOOKUP($AA$1,DATA!$A:$W,6,0)&amp;" ระดับ"&amp;VLOOKUP($AA$1,DATA!$A:$W,7,0)&amp;")"))</f>
        <v>ผู้รับการประเมิน นายกิติศักดิ์  เกียรติเจริญศิริ ตำแหน่ง ปลัดเทศบาลตำบลจันทบเพชร(นักบริหารงานท้องถิ่น ระดับต้น)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2:41" ht="17.25" customHeight="1" x14ac:dyDescent="0.55000000000000004">
      <c r="B4" s="765" t="str">
        <f>((IF(VLOOKUP($AA$1,DATA!$A:$AR,13,0)=0,"สำนัก/กอง………………………………………... ",VLOOKUP($AA$1,DATA!$A:$AR,13,0))))</f>
        <v>เทศบาลตำบลจันทบเพชร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2:41" ht="6" hidden="1" customHeight="1" x14ac:dyDescent="0.5500000000000000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2:41" ht="21" customHeight="1" x14ac:dyDescent="0.4">
      <c r="B6" s="96" t="s">
        <v>226</v>
      </c>
      <c r="AA6" s="783" t="s">
        <v>247</v>
      </c>
      <c r="AB6" s="783"/>
    </row>
    <row r="7" spans="2:41" s="657" customFormat="1" ht="18.75" customHeight="1" x14ac:dyDescent="0.35">
      <c r="B7" s="781" t="s">
        <v>29</v>
      </c>
      <c r="C7" s="781" t="s">
        <v>20</v>
      </c>
      <c r="D7" s="781" t="s">
        <v>227</v>
      </c>
      <c r="E7" s="781"/>
      <c r="F7" s="781"/>
      <c r="G7" s="781" t="s">
        <v>228</v>
      </c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3"/>
      <c r="AB7" s="783"/>
    </row>
    <row r="8" spans="2:41" s="657" customFormat="1" ht="18.75" customHeight="1" x14ac:dyDescent="0.35">
      <c r="B8" s="781"/>
      <c r="C8" s="781"/>
      <c r="D8" s="658" t="s">
        <v>229</v>
      </c>
      <c r="E8" s="658" t="s">
        <v>229</v>
      </c>
      <c r="F8" s="658" t="s">
        <v>229</v>
      </c>
      <c r="G8" s="781" t="s">
        <v>230</v>
      </c>
      <c r="H8" s="781"/>
      <c r="I8" s="781"/>
      <c r="J8" s="781"/>
      <c r="K8" s="781"/>
      <c r="L8" s="781"/>
      <c r="M8" s="781" t="s">
        <v>231</v>
      </c>
      <c r="N8" s="781"/>
      <c r="O8" s="781"/>
      <c r="P8" s="781"/>
      <c r="Q8" s="781"/>
      <c r="R8" s="781"/>
      <c r="S8" s="781" t="s">
        <v>232</v>
      </c>
      <c r="T8" s="781"/>
      <c r="U8" s="781"/>
      <c r="V8" s="781"/>
      <c r="W8" s="781"/>
      <c r="X8" s="781"/>
      <c r="Y8" s="781"/>
      <c r="Z8" s="781"/>
      <c r="AA8" s="783"/>
      <c r="AB8" s="783"/>
    </row>
    <row r="9" spans="2:41" s="657" customFormat="1" ht="18.75" customHeight="1" x14ac:dyDescent="0.35">
      <c r="B9" s="781"/>
      <c r="C9" s="781"/>
      <c r="D9" s="659" t="s">
        <v>25</v>
      </c>
      <c r="E9" s="659" t="s">
        <v>26</v>
      </c>
      <c r="F9" s="659" t="s">
        <v>27</v>
      </c>
      <c r="G9" s="660">
        <v>0.5</v>
      </c>
      <c r="H9" s="660">
        <v>1</v>
      </c>
      <c r="I9" s="660">
        <v>1.5</v>
      </c>
      <c r="J9" s="660">
        <v>2</v>
      </c>
      <c r="K9" s="660">
        <v>2.5</v>
      </c>
      <c r="L9" s="660">
        <v>3</v>
      </c>
      <c r="M9" s="660">
        <v>0.5</v>
      </c>
      <c r="N9" s="660">
        <v>1</v>
      </c>
      <c r="O9" s="660">
        <v>1.5</v>
      </c>
      <c r="P9" s="660">
        <v>2</v>
      </c>
      <c r="Q9" s="660">
        <v>2.5</v>
      </c>
      <c r="R9" s="660">
        <v>3</v>
      </c>
      <c r="S9" s="660">
        <v>0.5</v>
      </c>
      <c r="T9" s="660">
        <v>1</v>
      </c>
      <c r="U9" s="660">
        <v>1.5</v>
      </c>
      <c r="V9" s="660">
        <v>2</v>
      </c>
      <c r="W9" s="660">
        <v>2.5</v>
      </c>
      <c r="X9" s="660">
        <v>3</v>
      </c>
      <c r="Y9" s="660">
        <v>3.5</v>
      </c>
      <c r="Z9" s="660">
        <v>4</v>
      </c>
      <c r="AA9" s="783"/>
      <c r="AB9" s="783"/>
    </row>
    <row r="10" spans="2:41" ht="58.5" customHeight="1" x14ac:dyDescent="0.4">
      <c r="B10" s="540" t="s">
        <v>1248</v>
      </c>
      <c r="C10" s="532">
        <v>20</v>
      </c>
      <c r="D10" s="661" t="s">
        <v>1250</v>
      </c>
      <c r="E10" s="539" t="s">
        <v>1253</v>
      </c>
      <c r="F10" s="539" t="s">
        <v>1258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783"/>
      <c r="AB10" s="783"/>
    </row>
    <row r="11" spans="2:41" ht="75.75" customHeight="1" x14ac:dyDescent="0.4">
      <c r="B11" s="539" t="s">
        <v>1249</v>
      </c>
      <c r="C11" s="532">
        <v>20</v>
      </c>
      <c r="D11" s="539" t="s">
        <v>1251</v>
      </c>
      <c r="E11" s="539" t="s">
        <v>1254</v>
      </c>
      <c r="F11" s="539" t="s">
        <v>1257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2:41" ht="36" customHeight="1" x14ac:dyDescent="0.4">
      <c r="B12" s="538" t="s">
        <v>1259</v>
      </c>
      <c r="C12" s="532">
        <v>20</v>
      </c>
      <c r="D12" s="539" t="s">
        <v>1252</v>
      </c>
      <c r="E12" s="652" t="s">
        <v>1255</v>
      </c>
      <c r="F12" s="652" t="s">
        <v>1256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2:41" ht="57" customHeight="1" x14ac:dyDescent="0.4">
      <c r="B13" s="653" t="s">
        <v>1260</v>
      </c>
      <c r="C13" s="655">
        <v>10</v>
      </c>
      <c r="D13" s="654" t="s">
        <v>1261</v>
      </c>
      <c r="E13" s="539" t="s">
        <v>1262</v>
      </c>
      <c r="F13" s="539" t="s">
        <v>1263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2:41" ht="13.5" hidden="1" customHeight="1" x14ac:dyDescent="0.4">
      <c r="B14" s="538"/>
      <c r="C14" s="100"/>
      <c r="D14" s="531"/>
      <c r="E14" s="538"/>
      <c r="F14" s="538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2:41" s="33" customFormat="1" ht="22.5" customHeight="1" x14ac:dyDescent="0.5">
      <c r="B15" s="101" t="s">
        <v>43</v>
      </c>
      <c r="C15" s="102">
        <v>70</v>
      </c>
      <c r="D15" s="784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6"/>
    </row>
    <row r="16" spans="2:41" s="33" customFormat="1" ht="6.75" customHeight="1" x14ac:dyDescent="0.5"/>
    <row r="17" spans="2:41" s="33" customFormat="1" ht="15.75" customHeight="1" x14ac:dyDescent="0.5">
      <c r="B17" s="103" t="s">
        <v>240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2:41" s="33" customFormat="1" ht="19.5" customHeight="1" x14ac:dyDescent="0.5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2:41" s="33" customFormat="1" ht="19.5" customHeight="1" x14ac:dyDescent="0.5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2:41" s="33" customFormat="1" ht="6" customHeight="1" x14ac:dyDescent="0.5"/>
    <row r="21" spans="2:41" s="33" customFormat="1" ht="11.25" customHeight="1" x14ac:dyDescent="0.5"/>
    <row r="22" spans="2:41" s="33" customFormat="1" ht="19.5" customHeight="1" x14ac:dyDescent="0.5">
      <c r="B22" s="534" t="s">
        <v>150</v>
      </c>
      <c r="C22" s="787" t="str">
        <f>IF(VLOOKUP($AA$1,DATA!$A:$W,15,0)="นาย"," ",IF(VLOOKUP($AA$1,DATA!$A:$W,15,0)="นาง"," ",IF(VLOOKUP($AA$1,DATA!$A:$W,15,0)="นางสาว"," ",VLOOKUP($AA$1,DATA!$A:$W,15,0))))</f>
        <v xml:space="preserve"> </v>
      </c>
      <c r="D22" s="787"/>
      <c r="E22" s="787"/>
      <c r="F22" s="535" t="s">
        <v>210</v>
      </c>
      <c r="J22" s="534" t="s">
        <v>150</v>
      </c>
      <c r="K22" s="787" t="str">
        <f>IF(VLOOKUP($AA$1,DATA!$A:$W,2,0)="นาย"," ",IF(VLOOKUP($AA$1,DATA!$A:$W,2,0)="นาง"," ",IF(VLOOKUP($AA$1,DATA!$A:$W,2,0)="นางสาว"," ",VLOOKUP($AA$1,DATA!$A:$W,2,0))))</f>
        <v xml:space="preserve"> </v>
      </c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535" t="s">
        <v>211</v>
      </c>
    </row>
    <row r="23" spans="2:41" s="33" customFormat="1" ht="19.5" customHeight="1" x14ac:dyDescent="0.5">
      <c r="C23" s="788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(นายสันติ  อุทุมพร)</v>
      </c>
      <c r="D23" s="788"/>
      <c r="E23" s="788"/>
      <c r="J23" s="536"/>
      <c r="K23" s="788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(นายกิติศักดิ์  เกียรติเจริญศิริ)</v>
      </c>
      <c r="L23" s="788"/>
      <c r="M23" s="788"/>
      <c r="N23" s="788"/>
      <c r="O23" s="788"/>
      <c r="P23" s="788"/>
      <c r="Q23" s="788"/>
      <c r="R23" s="788"/>
      <c r="S23" s="788"/>
      <c r="T23" s="788"/>
      <c r="U23" s="788"/>
      <c r="V23" s="788"/>
    </row>
    <row r="24" spans="2:41" s="33" customFormat="1" ht="19.5" customHeight="1" x14ac:dyDescent="0.5">
      <c r="B24" s="534" t="s">
        <v>111</v>
      </c>
      <c r="C24" s="782" t="str">
        <f>VLOOKUP($AA$1,DATA!$A:$W,18,0)</f>
        <v>นายกเทศมนตรีตำบลจันทบเพชร</v>
      </c>
      <c r="D24" s="782"/>
      <c r="E24" s="782"/>
      <c r="J24" s="534" t="s">
        <v>111</v>
      </c>
      <c r="K24" s="782" t="str">
        <f>IF(VLOOKUP($AA$1,DATA!$A:$W,6,0)=0,VLOOKUP($AA$1,DATA!$A:$W,5,0)&amp;VLOOKUP($AA$1,DATA!$A:$W,7,0),VLOOKUP($AA$1,DATA!$A:$W,5,0))</f>
        <v>ปลัดเทศบาลตำบลจันทบเพชร</v>
      </c>
      <c r="L24" s="782"/>
      <c r="M24" s="782"/>
      <c r="N24" s="782"/>
      <c r="O24" s="782"/>
      <c r="P24" s="782"/>
      <c r="Q24" s="782"/>
      <c r="R24" s="782"/>
      <c r="S24" s="782"/>
      <c r="T24" s="782"/>
      <c r="U24" s="782"/>
      <c r="V24" s="782"/>
    </row>
    <row r="25" spans="2:41" s="33" customFormat="1" ht="19.5" customHeight="1" x14ac:dyDescent="0.5">
      <c r="B25" s="534"/>
      <c r="C25" s="782" t="str">
        <f>IF(VLOOKUP($AA$1,DATA!$A:$W,19,0)=0,"",("("&amp;VLOOKUP($AA$1,DATA!$A:$W,19,0)&amp;" ระดับ"&amp;VLOOKUP($AA$1,DATA!$A:$W,20,0)&amp;")"))</f>
        <v/>
      </c>
      <c r="D25" s="782"/>
      <c r="E25" s="782"/>
      <c r="J25" s="534"/>
      <c r="K25" s="782" t="str">
        <f>IF(VLOOKUP($AA$1,DATA!$A:$W,6,0)=0,"",("("&amp;VLOOKUP($AA$1,DATA!$A:$W,6,0)&amp;" ระดับ"&amp;VLOOKUP($AA$1,DATA!$A:$W,7,0)&amp;")"))</f>
        <v>(นักบริหารงานท้องถิ่น ระดับต้น)</v>
      </c>
      <c r="L25" s="782"/>
      <c r="M25" s="782"/>
      <c r="N25" s="782"/>
      <c r="O25" s="782"/>
      <c r="P25" s="782"/>
      <c r="Q25" s="782"/>
      <c r="R25" s="782"/>
      <c r="S25" s="782"/>
      <c r="T25" s="782"/>
      <c r="U25" s="782"/>
      <c r="V25" s="782"/>
    </row>
    <row r="26" spans="2:41" s="33" customFormat="1" ht="19.5" customHeight="1" x14ac:dyDescent="0.5">
      <c r="B26" s="534"/>
      <c r="C26" s="789" t="str">
        <f>IF(VLOOKUP($AA$1,DATA!$A:$W,21,0)=0,"",VLOOKUP($AA$1,DATA!$A:$W,21,0))</f>
        <v/>
      </c>
      <c r="D26" s="789"/>
      <c r="E26" s="789"/>
      <c r="J26" s="534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</row>
    <row r="27" spans="2:41" s="33" customFormat="1" ht="19.5" customHeight="1" x14ac:dyDescent="0.5">
      <c r="B27" s="534" t="s">
        <v>144</v>
      </c>
      <c r="C27" s="790" t="s">
        <v>195</v>
      </c>
      <c r="D27" s="790"/>
      <c r="E27" s="790"/>
      <c r="J27" s="534" t="s">
        <v>144</v>
      </c>
      <c r="K27" s="790" t="s">
        <v>195</v>
      </c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</row>
    <row r="28" spans="2:41" ht="20.25" customHeight="1" x14ac:dyDescent="0.4">
      <c r="B28" s="763" t="s">
        <v>220</v>
      </c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2:41" ht="20.25" customHeight="1" x14ac:dyDescent="0.4">
      <c r="B2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บริหาร     ฝ่าย    -            ส่วน    -     </v>
      </c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2:41" ht="20.25" customHeight="1" x14ac:dyDescent="0.55000000000000004">
      <c r="B30" s="765" t="str">
        <f>((IF(VLOOKUP($AA$1,DATA!$A:$AR,13,0)=0,"สำนัก/กอง………………………………………... ",VLOOKUP($AA$1,DATA!$A:$AR,13,0))))</f>
        <v>เทศบาลตำบลจันทบเพชร</v>
      </c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2:41" ht="6.75" customHeight="1" x14ac:dyDescent="0.4"/>
    <row r="32" spans="2:41" ht="20.25" customHeight="1" x14ac:dyDescent="0.55000000000000004">
      <c r="B32" s="32" t="s">
        <v>241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27" s="35" customFormat="1" ht="24" x14ac:dyDescent="0.2">
      <c r="B33" s="791" t="s">
        <v>50</v>
      </c>
      <c r="C33" s="791"/>
      <c r="D33" s="791"/>
      <c r="E33" s="106" t="s">
        <v>20</v>
      </c>
      <c r="F33" s="107" t="s">
        <v>237</v>
      </c>
      <c r="G33" s="777" t="s">
        <v>235</v>
      </c>
      <c r="H33" s="777"/>
      <c r="I33" s="777"/>
      <c r="J33" s="777"/>
      <c r="K33" s="777" t="s">
        <v>233</v>
      </c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</row>
    <row r="34" spans="1:27" s="35" customFormat="1" ht="24" x14ac:dyDescent="0.2">
      <c r="B34" s="791"/>
      <c r="C34" s="791"/>
      <c r="D34" s="791"/>
      <c r="E34" s="108"/>
      <c r="F34" s="109" t="s">
        <v>238</v>
      </c>
      <c r="G34" s="767" t="s">
        <v>236</v>
      </c>
      <c r="H34" s="767"/>
      <c r="I34" s="767"/>
      <c r="J34" s="767"/>
      <c r="K34" s="767" t="s">
        <v>234</v>
      </c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</row>
    <row r="35" spans="1:27" s="35" customFormat="1" ht="24" x14ac:dyDescent="0.2">
      <c r="B35" s="791"/>
      <c r="C35" s="791"/>
      <c r="D35" s="791"/>
      <c r="E35" s="110"/>
      <c r="F35" s="111" t="s">
        <v>239</v>
      </c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772"/>
      <c r="Y35" s="772"/>
      <c r="Z35" s="772"/>
    </row>
    <row r="36" spans="1:27" ht="24" x14ac:dyDescent="0.4">
      <c r="B36" s="776" t="s">
        <v>51</v>
      </c>
      <c r="C36" s="776"/>
      <c r="D36" s="776"/>
      <c r="E36" s="106"/>
      <c r="F36" s="106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</row>
    <row r="37" spans="1:27" ht="24" x14ac:dyDescent="0.4">
      <c r="A37" s="266" t="s">
        <v>569</v>
      </c>
      <c r="B37" s="766" t="str">
        <f>IF(A37="","","1. "&amp;VLOOKUP(A37,SMTN!$A:$E,2,0))</f>
        <v xml:space="preserve">1. การมุ่งผลสัมฤทธิ์ </v>
      </c>
      <c r="C37" s="766"/>
      <c r="D37" s="766"/>
      <c r="E37" s="108">
        <v>4</v>
      </c>
      <c r="F37" s="108">
        <v>1</v>
      </c>
      <c r="G37" s="767"/>
      <c r="H37" s="767"/>
      <c r="I37" s="767"/>
      <c r="J37" s="767"/>
      <c r="K37" s="768" t="str">
        <f>IF(G37="","",VLOOKUP(AA37,SMTN!$A:$C,2,0))</f>
        <v/>
      </c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768"/>
      <c r="Y37" s="768"/>
      <c r="Z37" s="768"/>
      <c r="AA37" s="269" t="str">
        <f>A37&amp;G37</f>
        <v>A01</v>
      </c>
    </row>
    <row r="38" spans="1:27" ht="23.25" customHeight="1" x14ac:dyDescent="0.4">
      <c r="A38" s="266" t="s">
        <v>570</v>
      </c>
      <c r="B38" s="766" t="str">
        <f>IF(A38="","","2. "&amp;VLOOKUP(A38,SMTN!$A:$E,2,0))</f>
        <v>2. การยึดมั่นในความถูกต้องและจริยธรรม</v>
      </c>
      <c r="C38" s="766"/>
      <c r="D38" s="766"/>
      <c r="E38" s="108">
        <v>4</v>
      </c>
      <c r="F38" s="108">
        <v>1</v>
      </c>
      <c r="G38" s="767"/>
      <c r="H38" s="767"/>
      <c r="I38" s="767"/>
      <c r="J38" s="767"/>
      <c r="K38" s="768" t="str">
        <f>IF(G38="","",VLOOKUP(AA38,SMTN!$A:$C,2,0))</f>
        <v/>
      </c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269" t="str">
        <f t="shared" ref="AA38:AA41" si="0">A38&amp;G38</f>
        <v>A02</v>
      </c>
    </row>
    <row r="39" spans="1:27" ht="23.25" customHeight="1" x14ac:dyDescent="0.4">
      <c r="A39" s="266" t="s">
        <v>571</v>
      </c>
      <c r="B39" s="766" t="str">
        <f>IF(A39="","","3. "&amp;VLOOKUP(A39,SMTN!$A:$E,2,0))</f>
        <v xml:space="preserve">3. ความเข้าใจในองค์กรและระบบงาน </v>
      </c>
      <c r="C39" s="766"/>
      <c r="D39" s="766"/>
      <c r="E39" s="108">
        <v>3</v>
      </c>
      <c r="F39" s="108">
        <v>1</v>
      </c>
      <c r="G39" s="767"/>
      <c r="H39" s="767"/>
      <c r="I39" s="767"/>
      <c r="J39" s="767"/>
      <c r="K39" s="768" t="str">
        <f>IF(G39="","",VLOOKUP(AA39,SMTN!$A:$C,2,0))</f>
        <v/>
      </c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768"/>
      <c r="Z39" s="768"/>
      <c r="AA39" s="269" t="str">
        <f t="shared" si="0"/>
        <v>A03</v>
      </c>
    </row>
    <row r="40" spans="1:27" ht="23.25" customHeight="1" x14ac:dyDescent="0.4">
      <c r="A40" s="266" t="s">
        <v>572</v>
      </c>
      <c r="B40" s="766" t="str">
        <f>IF(A40="","","4. "&amp;VLOOKUP(A40,SMTN!$A:$E,2,0))</f>
        <v xml:space="preserve">4. การบริการเป็นเลิศ </v>
      </c>
      <c r="C40" s="766"/>
      <c r="D40" s="766"/>
      <c r="E40" s="108">
        <v>3</v>
      </c>
      <c r="F40" s="108">
        <v>1</v>
      </c>
      <c r="G40" s="767"/>
      <c r="H40" s="767"/>
      <c r="I40" s="767"/>
      <c r="J40" s="767"/>
      <c r="K40" s="768" t="str">
        <f>IF(G40="","",VLOOKUP(AA40,SMTN!$A:$C,2,0))</f>
        <v/>
      </c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269" t="str">
        <f t="shared" si="0"/>
        <v>A04</v>
      </c>
    </row>
    <row r="41" spans="1:27" ht="23.25" customHeight="1" x14ac:dyDescent="0.4">
      <c r="A41" s="266" t="s">
        <v>573</v>
      </c>
      <c r="B41" s="766" t="str">
        <f>IF(A41="","","5. "&amp;VLOOKUP(A41,SMTN!$A:$E,2,0))</f>
        <v xml:space="preserve">5. การทำงานเป็นทีม </v>
      </c>
      <c r="C41" s="766"/>
      <c r="D41" s="766"/>
      <c r="E41" s="110">
        <v>3</v>
      </c>
      <c r="F41" s="110">
        <v>1</v>
      </c>
      <c r="G41" s="772"/>
      <c r="H41" s="772"/>
      <c r="I41" s="772"/>
      <c r="J41" s="772"/>
      <c r="K41" s="773" t="str">
        <f>IF(G41="","",VLOOKUP(AA41,SMTN!$A:$C,2,0))</f>
        <v/>
      </c>
      <c r="L41" s="773"/>
      <c r="M41" s="773"/>
      <c r="N41" s="773"/>
      <c r="O41" s="773"/>
      <c r="P41" s="773"/>
      <c r="Q41" s="773"/>
      <c r="R41" s="773"/>
      <c r="S41" s="773"/>
      <c r="T41" s="773"/>
      <c r="U41" s="773"/>
      <c r="V41" s="773"/>
      <c r="W41" s="773"/>
      <c r="X41" s="773"/>
      <c r="Y41" s="773"/>
      <c r="Z41" s="773"/>
      <c r="AA41" s="269" t="str">
        <f t="shared" si="0"/>
        <v>A05</v>
      </c>
    </row>
    <row r="42" spans="1:27" ht="23.25" customHeight="1" x14ac:dyDescent="0.4">
      <c r="A42" s="266"/>
      <c r="B42" s="778" t="s">
        <v>52</v>
      </c>
      <c r="C42" s="778"/>
      <c r="D42" s="778"/>
      <c r="E42" s="106"/>
      <c r="F42" s="106"/>
      <c r="G42" s="777"/>
      <c r="H42" s="777"/>
      <c r="I42" s="777"/>
      <c r="J42" s="777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  <c r="AA42" s="270"/>
    </row>
    <row r="43" spans="1:27" ht="23.25" customHeight="1" x14ac:dyDescent="0.4">
      <c r="A43" s="266" t="s">
        <v>574</v>
      </c>
      <c r="B43" s="766" t="str">
        <f>IF(A43="","","1. "&amp;VLOOKUP(A43,SMTN!$A:$E,2,0))</f>
        <v xml:space="preserve">1. การเป็นผู้นำในการเปลี่ยนแปลง </v>
      </c>
      <c r="C43" s="766"/>
      <c r="D43" s="766"/>
      <c r="E43" s="108">
        <v>3</v>
      </c>
      <c r="F43" s="108">
        <v>1</v>
      </c>
      <c r="G43" s="767"/>
      <c r="H43" s="767"/>
      <c r="I43" s="767"/>
      <c r="J43" s="767"/>
      <c r="K43" s="768" t="str">
        <f>IF(G43="","",VLOOKUP(AA43,SMTN!$A:$C,2,0))</f>
        <v/>
      </c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  <c r="AA43" s="269" t="str">
        <f t="shared" ref="AA43:AA46" si="1">A43&amp;G43</f>
        <v>B01</v>
      </c>
    </row>
    <row r="44" spans="1:27" ht="23.25" customHeight="1" x14ac:dyDescent="0.4">
      <c r="A44" s="266" t="s">
        <v>575</v>
      </c>
      <c r="B44" s="766" t="str">
        <f>IF(A44="","","2. "&amp;VLOOKUP(A44,SMTN!$A:$E,2,0))</f>
        <v xml:space="preserve">2. ความสามารถในการเป็นผู้นำ </v>
      </c>
      <c r="C44" s="766"/>
      <c r="D44" s="766"/>
      <c r="E44" s="108">
        <v>4</v>
      </c>
      <c r="F44" s="108">
        <v>1</v>
      </c>
      <c r="G44" s="767"/>
      <c r="H44" s="767"/>
      <c r="I44" s="767"/>
      <c r="J44" s="767"/>
      <c r="K44" s="768" t="str">
        <f>IF(G44="","",VLOOKUP(AA44,SMTN!$A:$C,2,0))</f>
        <v/>
      </c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269" t="str">
        <f t="shared" si="1"/>
        <v>B02</v>
      </c>
    </row>
    <row r="45" spans="1:27" ht="23.25" customHeight="1" x14ac:dyDescent="0.4">
      <c r="A45" s="266" t="s">
        <v>576</v>
      </c>
      <c r="B45" s="766" t="str">
        <f>IF(A45="","","3. "&amp;VLOOKUP(A45,SMTN!$A:$E,2,0))</f>
        <v xml:space="preserve">3. ความสามารถในการพัฒนาคน </v>
      </c>
      <c r="C45" s="766"/>
      <c r="D45" s="766"/>
      <c r="E45" s="108">
        <v>3</v>
      </c>
      <c r="F45" s="108">
        <v>1</v>
      </c>
      <c r="G45" s="767"/>
      <c r="H45" s="767"/>
      <c r="I45" s="767"/>
      <c r="J45" s="767"/>
      <c r="K45" s="768" t="str">
        <f>IF(G45="","",VLOOKUP(AA45,SMTN!$A:$C,2,0))</f>
        <v/>
      </c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269" t="str">
        <f t="shared" si="1"/>
        <v>B03</v>
      </c>
    </row>
    <row r="46" spans="1:27" ht="23.25" customHeight="1" x14ac:dyDescent="0.4">
      <c r="A46" s="266" t="s">
        <v>577</v>
      </c>
      <c r="B46" s="771" t="str">
        <f>IF(A46="","","4. "&amp;VLOOKUP(A46,SMTN!$A:$E,2,0))</f>
        <v xml:space="preserve">4. การคิดเชิงกลยุทธ์ </v>
      </c>
      <c r="C46" s="771"/>
      <c r="D46" s="771"/>
      <c r="E46" s="110">
        <v>3</v>
      </c>
      <c r="F46" s="110">
        <v>1</v>
      </c>
      <c r="G46" s="772"/>
      <c r="H46" s="772"/>
      <c r="I46" s="772"/>
      <c r="J46" s="772"/>
      <c r="K46" s="773" t="str">
        <f>IF(G46="","",VLOOKUP(AA46,SMTN!$A:$C,2,0))</f>
        <v/>
      </c>
      <c r="L46" s="773"/>
      <c r="M46" s="773"/>
      <c r="N46" s="773"/>
      <c r="O46" s="773"/>
      <c r="P46" s="773"/>
      <c r="Q46" s="773"/>
      <c r="R46" s="773"/>
      <c r="S46" s="773"/>
      <c r="T46" s="773"/>
      <c r="U46" s="773"/>
      <c r="V46" s="773"/>
      <c r="W46" s="773"/>
      <c r="X46" s="773"/>
      <c r="Y46" s="773"/>
      <c r="Z46" s="773"/>
      <c r="AA46" s="269" t="str">
        <f t="shared" si="1"/>
        <v>B04</v>
      </c>
    </row>
    <row r="47" spans="1:27" ht="24" x14ac:dyDescent="0.55000000000000004">
      <c r="B47" s="774" t="s">
        <v>43</v>
      </c>
      <c r="C47" s="774"/>
      <c r="D47" s="774"/>
      <c r="E47" s="268">
        <v>30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7" s="33" customFormat="1" ht="6.75" customHeight="1" x14ac:dyDescent="0.5"/>
    <row r="49" spans="2:27" s="33" customFormat="1" ht="5.25" customHeight="1" x14ac:dyDescent="0.5"/>
    <row r="50" spans="2:27" s="33" customFormat="1" ht="6.75" customHeight="1" x14ac:dyDescent="0.5"/>
    <row r="51" spans="2:27" s="33" customFormat="1" ht="4.5" customHeight="1" x14ac:dyDescent="0.5"/>
    <row r="52" spans="2:27" s="34" customFormat="1" ht="21.75" customHeight="1" x14ac:dyDescent="0.55000000000000004">
      <c r="B52" s="22" t="s">
        <v>150</v>
      </c>
      <c r="C52" s="775" t="str">
        <f>IF(VLOOKUP($AA$1,DATA!$A:$W,15,0)="นาย"," ",IF(VLOOKUP($AA$1,DATA!$A:$W,15,0)="นาง"," ",IF(VLOOKUP($AA$1,DATA!$A:$W,15,0)="นางสาว"," ",VLOOKUP($AA$1,DATA!$A:$W,15,0))))</f>
        <v xml:space="preserve"> </v>
      </c>
      <c r="D52" s="775"/>
      <c r="E52" s="775"/>
      <c r="F52" s="21" t="s">
        <v>210</v>
      </c>
      <c r="J52" s="22" t="s">
        <v>150</v>
      </c>
      <c r="K52" s="775" t="str">
        <f>IF(VLOOKUP($AA$1,DATA!$A:$W,2,0)="นาย"," ",IF(VLOOKUP($AA$1,DATA!$A:$W,2,0)="นาง"," ",IF(VLOOKUP($AA$1,DATA!$A:$W,2,0)="นางสาว"," ",VLOOKUP($AA$1,DATA!$A:$W,2,0))))</f>
        <v xml:space="preserve"> </v>
      </c>
      <c r="L52" s="775"/>
      <c r="M52" s="775"/>
      <c r="N52" s="775"/>
      <c r="O52" s="775"/>
      <c r="P52" s="775"/>
      <c r="Q52" s="775"/>
      <c r="R52" s="775"/>
      <c r="S52" s="775"/>
      <c r="T52" s="775"/>
      <c r="U52" s="775"/>
      <c r="V52" s="775"/>
      <c r="W52" s="21" t="s">
        <v>211</v>
      </c>
    </row>
    <row r="53" spans="2:27" s="34" customFormat="1" ht="21.75" customHeight="1" x14ac:dyDescent="0.55000000000000004">
      <c r="C53" s="747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(นายสันติ  อุทุมพร)</v>
      </c>
      <c r="D53" s="747"/>
      <c r="E53" s="747"/>
      <c r="J53" s="20"/>
      <c r="K53" s="747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(นายกิติศักดิ์  เกียรติเจริญศิริ)</v>
      </c>
      <c r="L53" s="747"/>
      <c r="M53" s="747"/>
      <c r="N53" s="747"/>
      <c r="O53" s="747"/>
      <c r="P53" s="747"/>
      <c r="Q53" s="747"/>
      <c r="R53" s="747"/>
      <c r="S53" s="747"/>
      <c r="T53" s="747"/>
      <c r="U53" s="747"/>
      <c r="V53" s="747"/>
    </row>
    <row r="54" spans="2:27" s="34" customFormat="1" ht="20.25" customHeight="1" x14ac:dyDescent="0.55000000000000004">
      <c r="B54" s="22" t="s">
        <v>111</v>
      </c>
      <c r="C54" s="746" t="str">
        <f>VLOOKUP($AA$1,DATA!$A:$W,18,0)</f>
        <v>นายกเทศมนตรีตำบลจันทบเพชร</v>
      </c>
      <c r="D54" s="746"/>
      <c r="E54" s="746"/>
      <c r="J54" s="22" t="s">
        <v>111</v>
      </c>
      <c r="K54" s="746" t="str">
        <f>IF(VLOOKUP($AA$1,DATA!$A:$W,6,0)=0,VLOOKUP($AA$1,DATA!$A:$W,5,0)&amp;VLOOKUP($AA$1,DATA!$A:$W,7,0),VLOOKUP($AA$1,DATA!$A:$W,5,0))</f>
        <v>ปลัดเทศบาลตำบลจันทบเพชร</v>
      </c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</row>
    <row r="55" spans="2:27" s="34" customFormat="1" ht="20.25" customHeight="1" x14ac:dyDescent="0.55000000000000004">
      <c r="B55" s="22"/>
      <c r="C55" s="746" t="str">
        <f>IF(VLOOKUP($AA$1,DATA!$A:$W,19,0)=0,"",("("&amp;VLOOKUP($AA$1,DATA!$A:$W,19,0)&amp;" ระดับ"&amp;VLOOKUP($AA$1,DATA!$A:$W,20,0)&amp;")"))</f>
        <v/>
      </c>
      <c r="D55" s="746"/>
      <c r="E55" s="746"/>
      <c r="J55" s="22"/>
      <c r="K55" s="746" t="str">
        <f>IF(VLOOKUP($AA$1,DATA!$A:$W,6,0)=0,"",("("&amp;VLOOKUP($AA$1,DATA!$A:$W,6,0)&amp;" ระดับ"&amp;VLOOKUP($AA$1,DATA!$A:$W,7,0)&amp;")"))</f>
        <v>(นักบริหารงานท้องถิ่น ระดับต้น)</v>
      </c>
      <c r="L55" s="746"/>
      <c r="M55" s="746"/>
      <c r="N55" s="746"/>
      <c r="O55" s="746"/>
      <c r="P55" s="746"/>
      <c r="Q55" s="746"/>
      <c r="R55" s="746"/>
      <c r="S55" s="746"/>
      <c r="T55" s="746"/>
      <c r="U55" s="746"/>
      <c r="V55" s="746"/>
    </row>
    <row r="56" spans="2:27" s="34" customFormat="1" ht="4.5" customHeight="1" x14ac:dyDescent="0.55000000000000004">
      <c r="B56" s="22"/>
      <c r="C56" s="746" t="str">
        <f>IF(VLOOKUP($AA$1,DATA!$A:$W,21,0)=0,"",VLOOKUP($AA$1,DATA!$A:$W,21,0))</f>
        <v/>
      </c>
      <c r="D56" s="746"/>
      <c r="E56" s="746"/>
      <c r="J56" s="22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</row>
    <row r="57" spans="2:27" s="34" customFormat="1" ht="24" x14ac:dyDescent="0.55000000000000004">
      <c r="B57" s="22" t="s">
        <v>144</v>
      </c>
      <c r="C57" s="747" t="s">
        <v>195</v>
      </c>
      <c r="D57" s="747"/>
      <c r="E57" s="747"/>
      <c r="J57" s="22" t="s">
        <v>144</v>
      </c>
      <c r="K57" s="747" t="s">
        <v>195</v>
      </c>
      <c r="L57" s="747"/>
      <c r="M57" s="747"/>
      <c r="N57" s="747"/>
      <c r="O57" s="747"/>
      <c r="P57" s="747"/>
      <c r="Q57" s="747"/>
      <c r="R57" s="747"/>
      <c r="S57" s="747"/>
      <c r="T57" s="747"/>
      <c r="U57" s="747"/>
      <c r="V57" s="747"/>
    </row>
    <row r="58" spans="2:27" s="33" customFormat="1" ht="24" x14ac:dyDescent="0.5">
      <c r="B58" s="763" t="s">
        <v>220</v>
      </c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3"/>
      <c r="Z58" s="763"/>
    </row>
    <row r="59" spans="2:27" ht="24" x14ac:dyDescent="0.4">
      <c r="B5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บริหาร     ฝ่าย    -            ส่วน    -     </v>
      </c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764"/>
      <c r="Y59" s="764"/>
      <c r="Z59" s="764"/>
    </row>
    <row r="60" spans="2:27" ht="24" x14ac:dyDescent="0.55000000000000004">
      <c r="B60" s="765" t="str">
        <f>((IF(VLOOKUP($AA$1,DATA!$A:$AR,13,0)=0,"สำนัก/กอง………………………………………... ",VLOOKUP($AA$1,DATA!$A:$AR,13,0))))</f>
        <v>เทศบาลตำบลจันทบเพชร</v>
      </c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765"/>
      <c r="X60" s="765"/>
      <c r="Y60" s="765"/>
      <c r="Z60" s="765"/>
    </row>
    <row r="63" spans="2:27" s="36" customFormat="1" ht="25.5" customHeight="1" x14ac:dyDescent="0.55000000000000004">
      <c r="B63" s="755" t="s">
        <v>242</v>
      </c>
      <c r="C63" s="755"/>
      <c r="D63" s="755" t="s">
        <v>140</v>
      </c>
      <c r="E63" s="755"/>
      <c r="F63" s="755"/>
      <c r="G63" s="755" t="s">
        <v>141</v>
      </c>
      <c r="H63" s="755"/>
      <c r="I63" s="755"/>
      <c r="J63" s="755"/>
      <c r="K63" s="755"/>
      <c r="L63" s="755"/>
      <c r="M63" s="755"/>
      <c r="N63" s="755" t="s">
        <v>142</v>
      </c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29"/>
    </row>
    <row r="64" spans="2:27" ht="175.5" customHeight="1" x14ac:dyDescent="0.4">
      <c r="B64" s="756"/>
      <c r="C64" s="756"/>
      <c r="D64" s="757"/>
      <c r="E64" s="758"/>
      <c r="F64" s="759"/>
      <c r="G64" s="760"/>
      <c r="H64" s="761"/>
      <c r="I64" s="761"/>
      <c r="J64" s="761"/>
      <c r="K64" s="761"/>
      <c r="L64" s="761"/>
      <c r="M64" s="762"/>
      <c r="N64" s="757"/>
      <c r="O64" s="758"/>
      <c r="P64" s="758"/>
      <c r="Q64" s="758"/>
      <c r="R64" s="758"/>
      <c r="S64" s="758"/>
      <c r="T64" s="758"/>
      <c r="U64" s="758"/>
      <c r="V64" s="758"/>
      <c r="W64" s="758"/>
      <c r="X64" s="758"/>
      <c r="Y64" s="758"/>
      <c r="Z64" s="759"/>
    </row>
    <row r="65" spans="2:23" ht="22.5" customHeight="1" x14ac:dyDescent="0.4"/>
    <row r="66" spans="2:23" ht="22.5" customHeight="1" x14ac:dyDescent="0.4"/>
    <row r="67" spans="2:23" ht="22.5" customHeight="1" x14ac:dyDescent="0.4"/>
    <row r="68" spans="2:23" s="34" customFormat="1" ht="21.75" customHeight="1" x14ac:dyDescent="0.55000000000000004">
      <c r="B68" s="22" t="s">
        <v>150</v>
      </c>
      <c r="C68" s="770" t="str">
        <f>IF(VLOOKUP($AA$1,DATA!$A:$W,15,0)="นาย"," ",IF(VLOOKUP($AA$1,DATA!$A:$W,15,0)="นาง"," ",IF(VLOOKUP($AA$1,DATA!$A:$W,15,0)="นางสาว"," ",VLOOKUP($AA$1,DATA!$A:$W,15,0))))</f>
        <v xml:space="preserve"> </v>
      </c>
      <c r="D68" s="770"/>
      <c r="E68" s="770"/>
      <c r="F68" s="21" t="s">
        <v>210</v>
      </c>
      <c r="J68" s="22" t="s">
        <v>150</v>
      </c>
      <c r="K68" s="770" t="str">
        <f>IF(VLOOKUP($AA$1,DATA!$A:$W,2,0)="นาย"," ",IF(VLOOKUP($AA$1,DATA!$A:$W,2,0)="นาง"," ",IF(VLOOKUP($AA$1,DATA!$A:$W,2,0)="นางสาว"," ",VLOOKUP($AA$1,DATA!$A:$W,2,0))))</f>
        <v xml:space="preserve"> </v>
      </c>
      <c r="L68" s="770"/>
      <c r="M68" s="770"/>
      <c r="N68" s="770"/>
      <c r="O68" s="770"/>
      <c r="P68" s="770"/>
      <c r="Q68" s="770"/>
      <c r="R68" s="770"/>
      <c r="S68" s="770"/>
      <c r="T68" s="770"/>
      <c r="U68" s="770"/>
      <c r="V68" s="770"/>
      <c r="W68" s="21" t="s">
        <v>211</v>
      </c>
    </row>
    <row r="69" spans="2:23" s="34" customFormat="1" ht="21.75" customHeight="1" x14ac:dyDescent="0.55000000000000004">
      <c r="C69" s="752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(นายสันติ  อุทุมพร)</v>
      </c>
      <c r="D69" s="752"/>
      <c r="E69" s="752"/>
      <c r="J69" s="20"/>
      <c r="K69" s="752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(นายกิติศักดิ์  เกียรติเจริญศิริ)</v>
      </c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</row>
    <row r="70" spans="2:23" s="34" customFormat="1" ht="20.25" customHeight="1" x14ac:dyDescent="0.55000000000000004">
      <c r="B70" s="22" t="s">
        <v>111</v>
      </c>
      <c r="C70" s="753" t="str">
        <f>VLOOKUP($AA$1,DATA!$A:$W,18,0)</f>
        <v>นายกเทศมนตรีตำบลจันทบเพชร</v>
      </c>
      <c r="D70" s="753"/>
      <c r="E70" s="753"/>
      <c r="J70" s="22" t="s">
        <v>111</v>
      </c>
      <c r="K70" s="754" t="str">
        <f>IF(VLOOKUP($AA$1,DATA!$A:$W,6,0)=0,VLOOKUP($AA$1,DATA!$A:$W,5,0)&amp;VLOOKUP($AA$1,DATA!$A:$W,7,0),VLOOKUP($AA$1,DATA!$A:$W,5,0))</f>
        <v>ปลัดเทศบาลตำบลจันทบเพชร</v>
      </c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</row>
    <row r="71" spans="2:23" s="34" customFormat="1" ht="20.25" customHeight="1" x14ac:dyDescent="0.55000000000000004">
      <c r="B71" s="22"/>
      <c r="C71" s="753" t="str">
        <f>IF(VLOOKUP($AA$1,DATA!$A:$W,19,0)=0,"",("("&amp;VLOOKUP($AA$1,DATA!$A:$W,19,0)&amp;" ระดับ"&amp;VLOOKUP($AA$1,DATA!$A:$W,20,0)&amp;")"))</f>
        <v/>
      </c>
      <c r="D71" s="753"/>
      <c r="E71" s="753"/>
      <c r="J71" s="22"/>
      <c r="K71" s="754" t="str">
        <f>IF(VLOOKUP($AA$1,DATA!$A:$W,6,0)=0,"",("("&amp;VLOOKUP($AA$1,DATA!$A:$W,6,0)&amp;" ระดับ"&amp;VLOOKUP($AA$1,DATA!$A:$W,7,0)&amp;")"))</f>
        <v>(นักบริหารงานท้องถิ่น ระดับต้น)</v>
      </c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</row>
    <row r="72" spans="2:23" s="34" customFormat="1" ht="20.25" customHeight="1" x14ac:dyDescent="0.55000000000000004">
      <c r="B72" s="22"/>
      <c r="C72" s="753" t="str">
        <f>IF(VLOOKUP($AA$1,DATA!$A:$W,21,0)=0,"",VLOOKUP($AA$1,DATA!$A:$W,21,0))</f>
        <v/>
      </c>
      <c r="D72" s="753"/>
      <c r="E72" s="753"/>
      <c r="J72" s="22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</row>
    <row r="73" spans="2:23" s="322" customFormat="1" ht="33.75" customHeight="1" x14ac:dyDescent="0.2">
      <c r="B73" s="321" t="s">
        <v>144</v>
      </c>
      <c r="C73" s="769" t="s">
        <v>195</v>
      </c>
      <c r="D73" s="769"/>
      <c r="E73" s="769"/>
      <c r="J73" s="321" t="s">
        <v>144</v>
      </c>
      <c r="K73" s="769" t="s">
        <v>195</v>
      </c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769"/>
    </row>
    <row r="74" spans="2:23" ht="22.5" customHeight="1" x14ac:dyDescent="0.4"/>
    <row r="75" spans="2:23" ht="22.5" customHeight="1" x14ac:dyDescent="0.4"/>
    <row r="76" spans="2:23" ht="22.5" customHeight="1" x14ac:dyDescent="0.4"/>
    <row r="77" spans="2:23" ht="22.5" customHeight="1" x14ac:dyDescent="0.4"/>
    <row r="78" spans="2:23" ht="22.5" customHeight="1" x14ac:dyDescent="0.4"/>
    <row r="79" spans="2:23" ht="22.5" customHeight="1" x14ac:dyDescent="0.4"/>
    <row r="80" spans="2:23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</sheetData>
  <sheetProtection sheet="1" objects="1" scenarios="1" formatCells="0" formatColumns="0" formatRows="0" insertRows="0"/>
  <mergeCells count="101">
    <mergeCell ref="K25:V25"/>
    <mergeCell ref="K55:V55"/>
    <mergeCell ref="K71:V71"/>
    <mergeCell ref="AA6:AB10"/>
    <mergeCell ref="D15:Z15"/>
    <mergeCell ref="C22:E22"/>
    <mergeCell ref="K22:V22"/>
    <mergeCell ref="C23:E23"/>
    <mergeCell ref="K23:V23"/>
    <mergeCell ref="G36:J36"/>
    <mergeCell ref="K36:Z36"/>
    <mergeCell ref="C24:E24"/>
    <mergeCell ref="K24:V24"/>
    <mergeCell ref="C25:E25"/>
    <mergeCell ref="C26:E26"/>
    <mergeCell ref="B37:D37"/>
    <mergeCell ref="G37:J37"/>
    <mergeCell ref="K37:Z37"/>
    <mergeCell ref="C27:E27"/>
    <mergeCell ref="K27:V27"/>
    <mergeCell ref="B28:Z28"/>
    <mergeCell ref="B29:Z29"/>
    <mergeCell ref="B30:Z30"/>
    <mergeCell ref="B33:D35"/>
    <mergeCell ref="B2:Z2"/>
    <mergeCell ref="B3:Z3"/>
    <mergeCell ref="B4:Z4"/>
    <mergeCell ref="B7:B9"/>
    <mergeCell ref="C7:C9"/>
    <mergeCell ref="D7:F7"/>
    <mergeCell ref="G7:Z7"/>
    <mergeCell ref="G8:L8"/>
    <mergeCell ref="M8:R8"/>
    <mergeCell ref="S8:Z8"/>
    <mergeCell ref="G33:J33"/>
    <mergeCell ref="K33:Z33"/>
    <mergeCell ref="G34:J34"/>
    <mergeCell ref="K34:Z34"/>
    <mergeCell ref="G35:J35"/>
    <mergeCell ref="K35:Z35"/>
    <mergeCell ref="B42:D42"/>
    <mergeCell ref="G42:J42"/>
    <mergeCell ref="K42:Z42"/>
    <mergeCell ref="B43:D43"/>
    <mergeCell ref="G43:J43"/>
    <mergeCell ref="K43:Z43"/>
    <mergeCell ref="B36:D36"/>
    <mergeCell ref="B40:D40"/>
    <mergeCell ref="G40:J40"/>
    <mergeCell ref="K40:Z40"/>
    <mergeCell ref="B41:D41"/>
    <mergeCell ref="G41:J41"/>
    <mergeCell ref="K41:Z41"/>
    <mergeCell ref="B38:D38"/>
    <mergeCell ref="G38:J38"/>
    <mergeCell ref="K38:Z38"/>
    <mergeCell ref="B39:D39"/>
    <mergeCell ref="G39:J39"/>
    <mergeCell ref="K39:Z39"/>
    <mergeCell ref="C73:E73"/>
    <mergeCell ref="K73:V73"/>
    <mergeCell ref="C68:E68"/>
    <mergeCell ref="K68:V68"/>
    <mergeCell ref="C54:E54"/>
    <mergeCell ref="K54:V54"/>
    <mergeCell ref="B46:D46"/>
    <mergeCell ref="G46:J46"/>
    <mergeCell ref="K46:Z46"/>
    <mergeCell ref="B47:D47"/>
    <mergeCell ref="C52:E52"/>
    <mergeCell ref="K52:V52"/>
    <mergeCell ref="C53:E53"/>
    <mergeCell ref="K53:V53"/>
    <mergeCell ref="C55:E55"/>
    <mergeCell ref="C56:E56"/>
    <mergeCell ref="C71:E71"/>
    <mergeCell ref="C72:E72"/>
    <mergeCell ref="AA2:AA3"/>
    <mergeCell ref="C69:E69"/>
    <mergeCell ref="K69:V69"/>
    <mergeCell ref="C70:E70"/>
    <mergeCell ref="K70:V70"/>
    <mergeCell ref="B63:C63"/>
    <mergeCell ref="D63:F63"/>
    <mergeCell ref="G63:M63"/>
    <mergeCell ref="N63:Z63"/>
    <mergeCell ref="B64:C64"/>
    <mergeCell ref="D64:F64"/>
    <mergeCell ref="G64:M64"/>
    <mergeCell ref="N64:Z64"/>
    <mergeCell ref="C57:E57"/>
    <mergeCell ref="K57:V57"/>
    <mergeCell ref="B58:Z58"/>
    <mergeCell ref="B59:Z59"/>
    <mergeCell ref="B60:Z60"/>
    <mergeCell ref="B44:D44"/>
    <mergeCell ref="G44:J44"/>
    <mergeCell ref="K44:Z44"/>
    <mergeCell ref="B45:D45"/>
    <mergeCell ref="G45:J45"/>
    <mergeCell ref="K45:Z45"/>
  </mergeCells>
  <pageMargins left="0.19685039370078741" right="0" top="0.19685039370078741" bottom="0.19685039370078741" header="0.19685039370078741" footer="0.19685039370078741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O85"/>
  <sheetViews>
    <sheetView showGridLines="0" view="pageBreakPreview" zoomScaleSheetLayoutView="100" workbookViewId="0">
      <pane ySplit="1" topLeftCell="A2" activePane="bottomLeft" state="frozen"/>
      <selection activeCell="B1" sqref="B1"/>
      <selection pane="bottomLeft" activeCell="E12" sqref="E12"/>
    </sheetView>
  </sheetViews>
  <sheetFormatPr defaultColWidth="9.125" defaultRowHeight="17.25" x14ac:dyDescent="0.4"/>
  <cols>
    <col min="1" max="1" width="6.625" style="29" customWidth="1"/>
    <col min="2" max="2" width="26.375" style="29" customWidth="1"/>
    <col min="3" max="3" width="5.75" style="29" customWidth="1"/>
    <col min="4" max="4" width="12.375" style="29" customWidth="1"/>
    <col min="5" max="5" width="10.375" style="29" customWidth="1"/>
    <col min="6" max="6" width="12.75" style="29" customWidth="1"/>
    <col min="7" max="9" width="3" style="29" customWidth="1"/>
    <col min="10" max="10" width="1.75" style="29" customWidth="1"/>
    <col min="11" max="15" width="3" style="29" customWidth="1"/>
    <col min="16" max="16" width="1.75" style="29" customWidth="1"/>
    <col min="17" max="21" width="3" style="29" customWidth="1"/>
    <col min="22" max="22" width="2" style="29" customWidth="1"/>
    <col min="23" max="25" width="3" style="29" customWidth="1"/>
    <col min="26" max="26" width="3.125" style="29" customWidth="1"/>
    <col min="27" max="27" width="13.375" style="29" customWidth="1"/>
    <col min="28" max="28" width="28.125" style="29" customWidth="1"/>
    <col min="29" max="29" width="14.125" style="29" customWidth="1"/>
    <col min="30" max="16384" width="9.125" style="29"/>
  </cols>
  <sheetData>
    <row r="1" spans="2:41" ht="22.5" customHeight="1" thickBot="1" x14ac:dyDescent="0.45">
      <c r="AA1" s="391">
        <v>7</v>
      </c>
    </row>
    <row r="2" spans="2:41" ht="20.25" customHeight="1" x14ac:dyDescent="0.55000000000000004">
      <c r="B2" s="780" t="s">
        <v>220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42" t="s">
        <v>515</v>
      </c>
      <c r="AB2" s="320" t="str">
        <f>"ผู้บังคับบัญชา "&amp;VLOOKUP($AA$1,DATA!$A:$W,15,0)&amp;VLOOKUP($AA$1,DATA!$A:$W,16,0)&amp;"  "&amp;VLOOKUP($AA$1,DATA!$A:$W,17,0)&amp;" ตำแหน่ง"&amp;(IF(VLOOKUP($AA$1,DATA!$A:$W,19,0)=0,VLOOKUP($AA$1,DATA!$A:$W,18,0),VLOOKUP($AA$1,DATA!$A:$W,18,0)&amp;"("&amp;VLOOKUP($AA$1,DATA!$A:$W,19,0)&amp;" ระดับ"&amp;VLOOKUP($AA$1,DATA!$A:$W,20,0)&amp;") "))&amp;VLOOKUP($AA$1,DATA!$A:$W,21,0)</f>
        <v xml:space="preserve">ผู้บังคับบัญชา นาง นลินภัสร์  โสภณวัฒนะนนท์ ตำแหน่งหัวหน้าสำนักปลัด(นักบริหารงานทั่วไป ระดับต้น) 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2:41" ht="20.25" customHeight="1" x14ac:dyDescent="0.4">
      <c r="B3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ปฏิบัติงานธุรการ     ฝ่าย    -            ส่วน    -     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43"/>
      <c r="AB3" s="363" t="str">
        <f>"ผู้รับการประเมิน "&amp;VLOOKUP($AA$1,DATA!$A:$W,2,0)&amp;VLOOKUP($AA$1,DATA!$A:$W,3,0)&amp;"  "&amp;VLOOKUP($AA$1,DATA!$A:$W,4,0)&amp;" ตำแหน่ง "&amp;(IF(VLOOKUP($AA$1,DATA!$A:$W,6,0)=0,VLOOKUP($AA$1,DATA!$A:$W,5,0)&amp;VLOOKUP($AA$1,DATA!$A:$W,7,0),VLOOKUP($AA$1,DATA!$A:$W,5,0)&amp;"("&amp;VLOOKUP($AA$1,DATA!$A:$W,6,0)&amp;" ระดับ"&amp;VLOOKUP($AA$1,DATA!$A:$W,7,0)&amp;")"))</f>
        <v>ผู้รับการประเมิน นางสมพิศ  แสนศักดิ์ดา ตำแหน่ง เจ้าพนักงานธุรการ(เจ้าพนักงานธุรการ ระดับชำนาญงาน)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2:41" ht="21.75" customHeight="1" x14ac:dyDescent="0.55000000000000004">
      <c r="B4" s="765" t="str">
        <f>((IF(VLOOKUP($AA$1,DATA!$A:$AR,13,0)=0,"สำนัก/กอง………………………………………... ",VLOOKUP($AA$1,DATA!$A:$AR,13,0))))</f>
        <v>สำนักปลัดเทศบาล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2:41" ht="6" customHeight="1" x14ac:dyDescent="0.5500000000000000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2:41" ht="24" x14ac:dyDescent="0.4">
      <c r="B6" s="96" t="s">
        <v>226</v>
      </c>
      <c r="AA6" s="799" t="s">
        <v>244</v>
      </c>
      <c r="AB6" s="799"/>
    </row>
    <row r="7" spans="2:41" ht="16.5" customHeight="1" x14ac:dyDescent="0.4">
      <c r="B7" s="798" t="s">
        <v>29</v>
      </c>
      <c r="C7" s="798" t="s">
        <v>20</v>
      </c>
      <c r="D7" s="798" t="s">
        <v>227</v>
      </c>
      <c r="E7" s="798"/>
      <c r="F7" s="798"/>
      <c r="G7" s="798" t="s">
        <v>228</v>
      </c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9"/>
      <c r="AB7" s="799"/>
    </row>
    <row r="8" spans="2:41" ht="16.5" customHeight="1" x14ac:dyDescent="0.4">
      <c r="B8" s="798"/>
      <c r="C8" s="798"/>
      <c r="D8" s="97" t="s">
        <v>229</v>
      </c>
      <c r="E8" s="97" t="s">
        <v>229</v>
      </c>
      <c r="F8" s="97" t="s">
        <v>229</v>
      </c>
      <c r="G8" s="798" t="s">
        <v>230</v>
      </c>
      <c r="H8" s="798"/>
      <c r="I8" s="798"/>
      <c r="J8" s="798"/>
      <c r="K8" s="798"/>
      <c r="L8" s="798"/>
      <c r="M8" s="798" t="s">
        <v>231</v>
      </c>
      <c r="N8" s="798"/>
      <c r="O8" s="798"/>
      <c r="P8" s="798"/>
      <c r="Q8" s="798"/>
      <c r="R8" s="798"/>
      <c r="S8" s="798" t="s">
        <v>232</v>
      </c>
      <c r="T8" s="798"/>
      <c r="U8" s="798"/>
      <c r="V8" s="798"/>
      <c r="W8" s="798"/>
      <c r="X8" s="798"/>
      <c r="Y8" s="798"/>
      <c r="Z8" s="798"/>
      <c r="AA8" s="799"/>
      <c r="AB8" s="799"/>
    </row>
    <row r="9" spans="2:41" ht="16.5" customHeight="1" x14ac:dyDescent="0.4">
      <c r="B9" s="798"/>
      <c r="C9" s="798"/>
      <c r="D9" s="98" t="s">
        <v>25</v>
      </c>
      <c r="E9" s="98" t="s">
        <v>26</v>
      </c>
      <c r="F9" s="98" t="s">
        <v>27</v>
      </c>
      <c r="G9" s="99">
        <v>0.5</v>
      </c>
      <c r="H9" s="99">
        <v>1</v>
      </c>
      <c r="I9" s="99">
        <v>1.5</v>
      </c>
      <c r="J9" s="99">
        <v>2</v>
      </c>
      <c r="K9" s="99">
        <v>2.5</v>
      </c>
      <c r="L9" s="99">
        <v>3</v>
      </c>
      <c r="M9" s="99">
        <v>0.5</v>
      </c>
      <c r="N9" s="99">
        <v>1</v>
      </c>
      <c r="O9" s="99">
        <v>1.5</v>
      </c>
      <c r="P9" s="99">
        <v>2</v>
      </c>
      <c r="Q9" s="99">
        <v>2.5</v>
      </c>
      <c r="R9" s="99">
        <v>3</v>
      </c>
      <c r="S9" s="99">
        <v>0.5</v>
      </c>
      <c r="T9" s="99">
        <v>1</v>
      </c>
      <c r="U9" s="99">
        <v>1.5</v>
      </c>
      <c r="V9" s="99">
        <v>2</v>
      </c>
      <c r="W9" s="99">
        <v>2.5</v>
      </c>
      <c r="X9" s="99">
        <v>3</v>
      </c>
      <c r="Y9" s="99">
        <v>3.5</v>
      </c>
      <c r="Z9" s="99">
        <v>4</v>
      </c>
      <c r="AA9" s="799"/>
      <c r="AB9" s="799"/>
    </row>
    <row r="10" spans="2:41" ht="54.75" customHeight="1" x14ac:dyDescent="0.4">
      <c r="B10" s="533" t="s">
        <v>1236</v>
      </c>
      <c r="C10" s="532">
        <v>30</v>
      </c>
      <c r="D10" s="641" t="s">
        <v>1237</v>
      </c>
      <c r="E10" s="643" t="s">
        <v>1238</v>
      </c>
      <c r="F10" s="642" t="s">
        <v>1238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799"/>
      <c r="AB10" s="799"/>
    </row>
    <row r="11" spans="2:41" ht="42.75" customHeight="1" x14ac:dyDescent="0.4">
      <c r="B11" s="533" t="s">
        <v>1239</v>
      </c>
      <c r="C11" s="532">
        <v>20</v>
      </c>
      <c r="D11" s="644" t="s">
        <v>1240</v>
      </c>
      <c r="E11" s="645" t="s">
        <v>1241</v>
      </c>
      <c r="F11" s="607" t="s">
        <v>1242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2:41" ht="39" customHeight="1" x14ac:dyDescent="0.4">
      <c r="B12" s="533" t="s">
        <v>1243</v>
      </c>
      <c r="C12" s="532">
        <v>20</v>
      </c>
      <c r="D12" s="646" t="s">
        <v>1244</v>
      </c>
      <c r="E12" s="644" t="s">
        <v>1245</v>
      </c>
      <c r="F12" s="609" t="s">
        <v>1246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2:41" ht="38.25" customHeight="1" x14ac:dyDescent="0.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2:41" ht="39" customHeight="1" x14ac:dyDescent="0.4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2:41" s="33" customFormat="1" ht="22.5" customHeight="1" x14ac:dyDescent="0.5">
      <c r="B15" s="101" t="s">
        <v>43</v>
      </c>
      <c r="C15" s="102">
        <v>70</v>
      </c>
      <c r="D15" s="784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6"/>
    </row>
    <row r="16" spans="2:41" s="33" customFormat="1" ht="6.75" customHeight="1" x14ac:dyDescent="0.5"/>
    <row r="17" spans="2:41" s="33" customFormat="1" ht="21.75" customHeight="1" x14ac:dyDescent="0.5">
      <c r="B17" s="103" t="s">
        <v>240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2:41" s="33" customFormat="1" ht="17.25" customHeight="1" x14ac:dyDescent="0.5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2:41" s="33" customFormat="1" ht="17.25" customHeight="1" x14ac:dyDescent="0.5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2:41" s="33" customFormat="1" ht="9.75" customHeight="1" x14ac:dyDescent="0.5"/>
    <row r="21" spans="2:41" s="33" customFormat="1" ht="4.5" customHeight="1" x14ac:dyDescent="0.5"/>
    <row r="22" spans="2:41" s="34" customFormat="1" ht="21.75" customHeight="1" x14ac:dyDescent="0.55000000000000004">
      <c r="B22" s="534" t="s">
        <v>150</v>
      </c>
      <c r="C22" s="795" t="str">
        <f>IF(VLOOKUP($AA$1,DATA!$A:$W,15,0)="นาย"," ",IF(VLOOKUP($AA$1,DATA!$A:$W,15,0)="นาง"," ",IF(VLOOKUP($AA$1,DATA!$A:$W,15,0)="นางสาว"," ",VLOOKUP($AA$1,DATA!$A:$W,15,0))))</f>
        <v xml:space="preserve">นาง </v>
      </c>
      <c r="D22" s="795"/>
      <c r="E22" s="795"/>
      <c r="F22" s="535" t="s">
        <v>210</v>
      </c>
      <c r="G22" s="33"/>
      <c r="H22" s="33"/>
      <c r="I22" s="33"/>
      <c r="J22" s="534" t="s">
        <v>150</v>
      </c>
      <c r="K22" s="795" t="str">
        <f>IF(VLOOKUP($AA$1,DATA!$A:$W,2,0)="นาย"," ",IF(VLOOKUP($AA$1,DATA!$A:$W,2,0)="นาง"," ",IF(VLOOKUP($AA$1,DATA!$A:$W,2,0)="นางสาว"," ",VLOOKUP($AA$1,DATA!$A:$W,2,0))))</f>
        <v xml:space="preserve"> </v>
      </c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535" t="s">
        <v>211</v>
      </c>
      <c r="X22" s="33"/>
      <c r="Y22" s="33"/>
      <c r="Z22" s="33"/>
    </row>
    <row r="23" spans="2:41" s="34" customFormat="1" ht="19.5" customHeight="1" x14ac:dyDescent="0.55000000000000004">
      <c r="B23" s="33"/>
      <c r="C23" s="796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(นลินภัสร์  โสภณวัฒนะนนท์)</v>
      </c>
      <c r="D23" s="796"/>
      <c r="E23" s="796"/>
      <c r="F23" s="33"/>
      <c r="G23" s="33"/>
      <c r="H23" s="33"/>
      <c r="I23" s="33"/>
      <c r="J23" s="536"/>
      <c r="K23" s="796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(นางสมพิศ  แสนศักดิ์ดา)</v>
      </c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33"/>
      <c r="X23" s="33"/>
      <c r="Y23" s="33"/>
      <c r="Z23" s="33"/>
    </row>
    <row r="24" spans="2:41" s="34" customFormat="1" ht="20.25" customHeight="1" x14ac:dyDescent="0.55000000000000004">
      <c r="B24" s="534" t="s">
        <v>111</v>
      </c>
      <c r="C24" s="789" t="str">
        <f>VLOOKUP($AA$1,DATA!$A:$W,18,0)</f>
        <v>หัวหน้าสำนักปลัด</v>
      </c>
      <c r="D24" s="789"/>
      <c r="E24" s="789"/>
      <c r="F24" s="33"/>
      <c r="G24" s="33"/>
      <c r="H24" s="33"/>
      <c r="I24" s="33"/>
      <c r="J24" s="534" t="s">
        <v>111</v>
      </c>
      <c r="K24" s="793" t="str">
        <f>IF(VLOOKUP($AA$1,DATA!$A:$W,6,0)=0,VLOOKUP($AA$1,DATA!$A:$W,5,0)&amp;VLOOKUP($AA$1,DATA!$A:$W,7,0),VLOOKUP($AA$1,DATA!$A:$W,5,0))</f>
        <v>เจ้าพนักงานธุรการ</v>
      </c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33"/>
      <c r="X24" s="33"/>
      <c r="Y24" s="33"/>
      <c r="Z24" s="33"/>
    </row>
    <row r="25" spans="2:41" s="34" customFormat="1" ht="17.25" customHeight="1" x14ac:dyDescent="0.55000000000000004">
      <c r="B25" s="534"/>
      <c r="C25" s="789" t="str">
        <f>IF(VLOOKUP($AA$1,DATA!$A:$W,19,0)=0,"",("("&amp;VLOOKUP($AA$1,DATA!$A:$W,19,0)&amp;" ระดับ"&amp;VLOOKUP($AA$1,DATA!$A:$W,20,0)&amp;")"))</f>
        <v>(นักบริหารงานทั่วไป ระดับต้น)</v>
      </c>
      <c r="D25" s="789"/>
      <c r="E25" s="789"/>
      <c r="F25" s="33"/>
      <c r="G25" s="33"/>
      <c r="H25" s="33"/>
      <c r="I25" s="33"/>
      <c r="J25" s="534"/>
      <c r="K25" s="793" t="str">
        <f>IF(VLOOKUP($AA$1,DATA!$A:$W,6,0)=0,"",("("&amp;VLOOKUP($AA$1,DATA!$A:$W,6,0)&amp;" ระดับ"&amp;VLOOKUP($AA$1,DATA!$A:$W,7,0)&amp;")"))</f>
        <v>(เจ้าพนักงานธุรการ ระดับชำนาญงาน)</v>
      </c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33"/>
      <c r="X25" s="33"/>
      <c r="Y25" s="33"/>
      <c r="Z25" s="33"/>
    </row>
    <row r="26" spans="2:41" s="34" customFormat="1" ht="4.5" customHeight="1" x14ac:dyDescent="0.55000000000000004">
      <c r="B26" s="534"/>
      <c r="C26" s="789" t="str">
        <f>IF(VLOOKUP($AA$1,DATA!$A:$W,21,0)=0,"",VLOOKUP($AA$1,DATA!$A:$W,21,0))</f>
        <v/>
      </c>
      <c r="D26" s="789"/>
      <c r="E26" s="789"/>
      <c r="F26" s="33"/>
      <c r="G26" s="33"/>
      <c r="H26" s="33"/>
      <c r="I26" s="33"/>
      <c r="J26" s="534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33"/>
      <c r="X26" s="33"/>
      <c r="Y26" s="33"/>
      <c r="Z26" s="33"/>
    </row>
    <row r="27" spans="2:41" s="34" customFormat="1" ht="21" customHeight="1" x14ac:dyDescent="0.55000000000000004">
      <c r="B27" s="534" t="s">
        <v>144</v>
      </c>
      <c r="C27" s="790" t="s">
        <v>195</v>
      </c>
      <c r="D27" s="790"/>
      <c r="E27" s="790"/>
      <c r="F27" s="33"/>
      <c r="G27" s="33"/>
      <c r="H27" s="33"/>
      <c r="I27" s="33"/>
      <c r="J27" s="534" t="s">
        <v>144</v>
      </c>
      <c r="K27" s="790" t="s">
        <v>195</v>
      </c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33"/>
      <c r="X27" s="33"/>
      <c r="Y27" s="33"/>
      <c r="Z27" s="33"/>
    </row>
    <row r="28" spans="2:41" ht="20.25" customHeight="1" x14ac:dyDescent="0.4">
      <c r="B28" s="763" t="s">
        <v>220</v>
      </c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2:41" ht="20.25" customHeight="1" x14ac:dyDescent="0.4">
      <c r="B2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ปฏิบัติงานธุรการ     ฝ่าย    -            ส่วน    -     </v>
      </c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2:41" ht="20.25" customHeight="1" x14ac:dyDescent="0.55000000000000004">
      <c r="B30" s="765" t="str">
        <f>((IF(VLOOKUP($AA$1,DATA!$A:$AR,13,0)=0,"สำนัก/กอง………………………………………... ",VLOOKUP($AA$1,DATA!$A:$AR,13,0))))</f>
        <v>สำนักปลัดเทศบาล</v>
      </c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2:41" ht="6.75" customHeight="1" x14ac:dyDescent="0.4"/>
    <row r="32" spans="2:41" ht="20.25" customHeight="1" x14ac:dyDescent="0.55000000000000004">
      <c r="B32" s="32" t="s">
        <v>243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27" s="35" customFormat="1" ht="24" x14ac:dyDescent="0.2">
      <c r="B33" s="791" t="s">
        <v>50</v>
      </c>
      <c r="C33" s="791"/>
      <c r="D33" s="791"/>
      <c r="E33" s="106" t="s">
        <v>20</v>
      </c>
      <c r="F33" s="107" t="s">
        <v>237</v>
      </c>
      <c r="G33" s="777" t="s">
        <v>235</v>
      </c>
      <c r="H33" s="777"/>
      <c r="I33" s="777"/>
      <c r="J33" s="777"/>
      <c r="K33" s="777" t="s">
        <v>233</v>
      </c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</row>
    <row r="34" spans="1:27" s="35" customFormat="1" ht="24" x14ac:dyDescent="0.2">
      <c r="B34" s="791"/>
      <c r="C34" s="791"/>
      <c r="D34" s="791"/>
      <c r="E34" s="108"/>
      <c r="F34" s="109" t="s">
        <v>238</v>
      </c>
      <c r="G34" s="767" t="s">
        <v>236</v>
      </c>
      <c r="H34" s="767"/>
      <c r="I34" s="767"/>
      <c r="J34" s="767"/>
      <c r="K34" s="767" t="s">
        <v>234</v>
      </c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</row>
    <row r="35" spans="1:27" s="35" customFormat="1" ht="24" x14ac:dyDescent="0.2">
      <c r="B35" s="791"/>
      <c r="C35" s="791"/>
      <c r="D35" s="791"/>
      <c r="E35" s="110"/>
      <c r="F35" s="111" t="s">
        <v>239</v>
      </c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772"/>
      <c r="Y35" s="772"/>
      <c r="Z35" s="772"/>
    </row>
    <row r="36" spans="1:27" ht="24" x14ac:dyDescent="0.4">
      <c r="B36" s="776" t="s">
        <v>51</v>
      </c>
      <c r="C36" s="776"/>
      <c r="D36" s="776"/>
      <c r="E36" s="106"/>
      <c r="F36" s="106"/>
      <c r="G36" s="777"/>
      <c r="H36" s="777"/>
      <c r="I36" s="777"/>
      <c r="J36" s="777"/>
      <c r="K36" s="779"/>
      <c r="L36" s="779"/>
      <c r="M36" s="779"/>
      <c r="N36" s="779"/>
      <c r="O36" s="779"/>
      <c r="P36" s="779"/>
      <c r="Q36" s="779"/>
      <c r="R36" s="779"/>
      <c r="S36" s="779"/>
      <c r="T36" s="779"/>
      <c r="U36" s="779"/>
      <c r="V36" s="779"/>
      <c r="W36" s="779"/>
      <c r="X36" s="779"/>
      <c r="Y36" s="779"/>
      <c r="Z36" s="779"/>
    </row>
    <row r="37" spans="1:27" ht="24" x14ac:dyDescent="0.4">
      <c r="A37" s="224" t="s">
        <v>569</v>
      </c>
      <c r="B37" s="766" t="str">
        <f>IF(A37="","","1. "&amp;VLOOKUP(A37,SMTN!$A:$E,2,0))</f>
        <v xml:space="preserve">1. การมุ่งผลสัมฤทธิ์ </v>
      </c>
      <c r="C37" s="766"/>
      <c r="D37" s="766"/>
      <c r="E37" s="108"/>
      <c r="F37" s="108">
        <v>2</v>
      </c>
      <c r="G37" s="767">
        <v>1</v>
      </c>
      <c r="H37" s="767"/>
      <c r="I37" s="767"/>
      <c r="J37" s="767"/>
      <c r="K37" s="768" t="str">
        <f>IF(G37="","",VLOOKUP(AA37,SMTN!$A:$C,2,0))</f>
        <v>แสดงความพากเพียรพยายาม และตั้งใจทำงานให้ดี</v>
      </c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768"/>
      <c r="Y37" s="768"/>
      <c r="Z37" s="768"/>
      <c r="AA37" s="269" t="str">
        <f>A37&amp;G37</f>
        <v>A011</v>
      </c>
    </row>
    <row r="38" spans="1:27" ht="21" customHeight="1" x14ac:dyDescent="0.4">
      <c r="A38" s="224" t="s">
        <v>570</v>
      </c>
      <c r="B38" s="766" t="str">
        <f>IF(A38="","","2. "&amp;VLOOKUP(A38,SMTN!$A:$E,2,0))</f>
        <v>2. การยึดมั่นในความถูกต้องและจริยธรรม</v>
      </c>
      <c r="C38" s="766"/>
      <c r="D38" s="766"/>
      <c r="E38" s="108">
        <v>15</v>
      </c>
      <c r="F38" s="108">
        <v>2</v>
      </c>
      <c r="G38" s="767">
        <v>1</v>
      </c>
      <c r="H38" s="767"/>
      <c r="I38" s="767"/>
      <c r="J38" s="767"/>
      <c r="K38" s="768" t="str">
        <f>IF(G38="","",VLOOKUP(AA38,SMTN!$A:$C,2,0))</f>
        <v>ปฏิบัติหน้าที่ด้วยความถูกต้องตามหลักกฎหมาย จริยธรรม และระเบียบวินัย</v>
      </c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269" t="str">
        <f t="shared" ref="AA38:AA41" si="0">A38&amp;G38</f>
        <v>A021</v>
      </c>
    </row>
    <row r="39" spans="1:27" ht="21" customHeight="1" x14ac:dyDescent="0.4">
      <c r="A39" s="224" t="s">
        <v>571</v>
      </c>
      <c r="B39" s="766" t="str">
        <f>IF(A39="","","3. "&amp;VLOOKUP(A39,SMTN!$A:$E,2,0))</f>
        <v xml:space="preserve">3. ความเข้าใจในองค์กรและระบบงาน </v>
      </c>
      <c r="C39" s="766"/>
      <c r="D39" s="766"/>
      <c r="E39" s="108"/>
      <c r="F39" s="108">
        <v>2</v>
      </c>
      <c r="G39" s="767">
        <v>1</v>
      </c>
      <c r="H39" s="767"/>
      <c r="I39" s="767"/>
      <c r="J39" s="767"/>
      <c r="K39" s="768" t="str">
        <f>IF(G39="","",VLOOKUP(AA39,SMTN!$A:$C,2,0))</f>
        <v>เข้าใจเทคโนโลยี ระบบ กระบวนการทำงานและมาตรฐานในงานของตน</v>
      </c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768"/>
      <c r="Z39" s="768"/>
      <c r="AA39" s="269" t="str">
        <f t="shared" si="0"/>
        <v>A031</v>
      </c>
    </row>
    <row r="40" spans="1:27" ht="21" customHeight="1" x14ac:dyDescent="0.4">
      <c r="A40" s="224" t="s">
        <v>572</v>
      </c>
      <c r="B40" s="766" t="str">
        <f>IF(A40="","","4. "&amp;VLOOKUP(A40,SMTN!$A:$E,2,0))</f>
        <v xml:space="preserve">4. การบริการเป็นเลิศ </v>
      </c>
      <c r="C40" s="766"/>
      <c r="D40" s="766"/>
      <c r="E40" s="108"/>
      <c r="F40" s="108">
        <v>2</v>
      </c>
      <c r="G40" s="767">
        <v>1</v>
      </c>
      <c r="H40" s="767"/>
      <c r="I40" s="767"/>
      <c r="J40" s="767"/>
      <c r="K40" s="768" t="str">
        <f>IF(G40="","",VLOOKUP(AA40,SMTN!$A:$C,2,0))</f>
        <v>แสดงความเต็มใจในการให้บริการ มีอัธยาศัยไมตรีอันดี และให้บริการที่ผู้รับบริการต้องการได้</v>
      </c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269" t="str">
        <f t="shared" si="0"/>
        <v>A041</v>
      </c>
    </row>
    <row r="41" spans="1:27" ht="21" customHeight="1" x14ac:dyDescent="0.4">
      <c r="A41" s="224" t="s">
        <v>573</v>
      </c>
      <c r="B41" s="766" t="str">
        <f>IF(A41="","","5. "&amp;VLOOKUP(A41,SMTN!$A:$E,2,0))</f>
        <v xml:space="preserve">5. การทำงานเป็นทีม </v>
      </c>
      <c r="C41" s="766"/>
      <c r="D41" s="766"/>
      <c r="E41" s="110"/>
      <c r="F41" s="110">
        <v>2</v>
      </c>
      <c r="G41" s="772">
        <v>1</v>
      </c>
      <c r="H41" s="772"/>
      <c r="I41" s="772"/>
      <c r="J41" s="772"/>
      <c r="K41" s="773" t="str">
        <f>IF(G41="","",VLOOKUP(AA41,SMTN!$A:$C,2,0))</f>
        <v>รู้บทบาทหน้าที่ของตน และหน้าที่ของตนในทีมให้สำเร็จ</v>
      </c>
      <c r="L41" s="773"/>
      <c r="M41" s="773"/>
      <c r="N41" s="773"/>
      <c r="O41" s="773"/>
      <c r="P41" s="773"/>
      <c r="Q41" s="773"/>
      <c r="R41" s="773"/>
      <c r="S41" s="773"/>
      <c r="T41" s="773"/>
      <c r="U41" s="773"/>
      <c r="V41" s="773"/>
      <c r="W41" s="773"/>
      <c r="X41" s="773"/>
      <c r="Y41" s="773"/>
      <c r="Z41" s="773"/>
      <c r="AA41" s="269" t="str">
        <f t="shared" si="0"/>
        <v>A051</v>
      </c>
    </row>
    <row r="42" spans="1:27" ht="24" x14ac:dyDescent="0.4">
      <c r="A42" s="267" t="s">
        <v>1078</v>
      </c>
      <c r="B42" s="797" t="s">
        <v>245</v>
      </c>
      <c r="C42" s="797"/>
      <c r="D42" s="797"/>
      <c r="E42" s="106"/>
      <c r="F42" s="106"/>
      <c r="G42" s="777"/>
      <c r="H42" s="777"/>
      <c r="I42" s="777"/>
      <c r="J42" s="777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  <c r="AA42" s="270"/>
    </row>
    <row r="43" spans="1:27" ht="19.5" customHeight="1" x14ac:dyDescent="0.4">
      <c r="A43" s="357" t="s">
        <v>1231</v>
      </c>
      <c r="B43" s="766" t="str">
        <f>IF(A43="","","1. "&amp;VLOOKUP(A43,SMTN!$A:$E,2,0))</f>
        <v xml:space="preserve">1. การยึดมั่นในหลักเกณฑ์ </v>
      </c>
      <c r="C43" s="766"/>
      <c r="D43" s="766"/>
      <c r="E43" s="108"/>
      <c r="F43" s="108">
        <v>2</v>
      </c>
      <c r="G43" s="767">
        <v>1</v>
      </c>
      <c r="H43" s="767"/>
      <c r="I43" s="767"/>
      <c r="J43" s="767"/>
      <c r="K43" s="768" t="str">
        <f>IF(G43="","",VLOOKUP(AA43,SMTN!$A:$C,2,0))</f>
        <v>กระทำสิ่งต่างๆ ตามมาตรฐาน หรือตามกฎระเบียบข้อบังคับที่กำหนดไว้</v>
      </c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  <c r="AA43" s="269" t="str">
        <f>A43&amp;G43</f>
        <v>c121</v>
      </c>
    </row>
    <row r="44" spans="1:27" ht="18" customHeight="1" x14ac:dyDescent="0.4">
      <c r="A44" s="357" t="s">
        <v>1228</v>
      </c>
      <c r="B44" s="766" t="str">
        <f>IF(A44="","","2. "&amp;VLOOKUP(A44,SMTN!$A:$E,2,0))</f>
        <v xml:space="preserve">2. การสั่งสมความรู้และความเชี่ยวชาญในสายอาชีพ </v>
      </c>
      <c r="C44" s="766"/>
      <c r="D44" s="766"/>
      <c r="E44" s="108">
        <v>15</v>
      </c>
      <c r="F44" s="108">
        <v>2</v>
      </c>
      <c r="G44" s="767">
        <v>1</v>
      </c>
      <c r="H44" s="767"/>
      <c r="I44" s="767"/>
      <c r="J44" s="767"/>
      <c r="K44" s="768" t="str">
        <f>IF(G44="","",VLOOKUP(AA44,SMTN!$A:$C,2,0))</f>
        <v>แสดงความสนใจและติดตามความรู้ใหม่ๆ ในสาขาอาชีพของตน/ที่เกี่ยวข้อง</v>
      </c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269" t="str">
        <f t="shared" ref="AA44:AA46" si="1">A44&amp;G44</f>
        <v>c171</v>
      </c>
    </row>
    <row r="45" spans="1:27" ht="23.25" customHeight="1" x14ac:dyDescent="0.4">
      <c r="A45" s="357" t="s">
        <v>1229</v>
      </c>
      <c r="B45" s="766" t="str">
        <f>IF(A45="","","3. "&amp;VLOOKUP(A45,SMTN!$A:$E,2,0))</f>
        <v xml:space="preserve">3. ความละเอียดรอบคอบและความถูกต้องของงาน </v>
      </c>
      <c r="C45" s="766"/>
      <c r="D45" s="766"/>
      <c r="E45" s="108"/>
      <c r="F45" s="108">
        <v>2</v>
      </c>
      <c r="G45" s="767">
        <v>1</v>
      </c>
      <c r="H45" s="767"/>
      <c r="I45" s="767"/>
      <c r="J45" s="767"/>
      <c r="K45" s="768" t="str">
        <f>IF(G45="","",VLOOKUP(AA45,SMTN!$A:$C,2,0))</f>
        <v>ต้องการทำงานให้ถูกต้องและชัดเจน</v>
      </c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269" t="str">
        <f t="shared" si="1"/>
        <v>c111</v>
      </c>
    </row>
    <row r="46" spans="1:27" ht="22.5" customHeight="1" x14ac:dyDescent="0.4">
      <c r="A46" s="357"/>
      <c r="B46" s="766" t="str">
        <f>IF(A46="","","4. "&amp;VLOOKUP(A46,SMTN!$A:$E,2,0))</f>
        <v/>
      </c>
      <c r="C46" s="766"/>
      <c r="D46" s="766"/>
      <c r="E46" s="108"/>
      <c r="F46" s="108"/>
      <c r="G46" s="767"/>
      <c r="H46" s="767"/>
      <c r="I46" s="767"/>
      <c r="J46" s="767"/>
      <c r="K46" s="768" t="str">
        <f>IF(G46="","",VLOOKUP(AA46,SMTN!$A:$C,2,0))</f>
        <v/>
      </c>
      <c r="L46" s="768"/>
      <c r="M46" s="768"/>
      <c r="N46" s="768"/>
      <c r="O46" s="768"/>
      <c r="P46" s="768"/>
      <c r="Q46" s="768"/>
      <c r="R46" s="768"/>
      <c r="S46" s="768"/>
      <c r="T46" s="768"/>
      <c r="U46" s="768"/>
      <c r="V46" s="768"/>
      <c r="W46" s="768"/>
      <c r="X46" s="768"/>
      <c r="Y46" s="768"/>
      <c r="Z46" s="768"/>
      <c r="AA46" s="269" t="str">
        <f t="shared" si="1"/>
        <v/>
      </c>
    </row>
    <row r="47" spans="1:27" ht="12" customHeight="1" x14ac:dyDescent="0.4">
      <c r="A47" s="357"/>
      <c r="B47" s="766" t="str">
        <f>IF(A47="","","5. "&amp;VLOOKUP(A47,SMTN!$A:$E,2,0))</f>
        <v/>
      </c>
      <c r="C47" s="766"/>
      <c r="D47" s="766"/>
      <c r="E47" s="110"/>
      <c r="F47" s="110"/>
      <c r="G47" s="772"/>
      <c r="H47" s="772"/>
      <c r="I47" s="772"/>
      <c r="J47" s="772"/>
      <c r="K47" s="773" t="str">
        <f>IF(G47="","",VLOOKUP(AA47,SMTN!$A:$C,2,0))</f>
        <v/>
      </c>
      <c r="L47" s="773"/>
      <c r="M47" s="773"/>
      <c r="N47" s="773"/>
      <c r="O47" s="773"/>
      <c r="P47" s="773"/>
      <c r="Q47" s="773"/>
      <c r="R47" s="773"/>
      <c r="S47" s="773"/>
      <c r="T47" s="773"/>
      <c r="U47" s="773"/>
      <c r="V47" s="773"/>
      <c r="W47" s="773"/>
      <c r="X47" s="773"/>
      <c r="Y47" s="773"/>
      <c r="Z47" s="773"/>
      <c r="AA47" s="270"/>
    </row>
    <row r="48" spans="1:27" ht="24" x14ac:dyDescent="0.55000000000000004">
      <c r="A48" s="792" t="s">
        <v>515</v>
      </c>
      <c r="B48" s="794" t="s">
        <v>43</v>
      </c>
      <c r="C48" s="794"/>
      <c r="D48" s="794"/>
      <c r="E48" s="112">
        <v>30</v>
      </c>
      <c r="F48" s="105"/>
      <c r="G48" s="105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7" s="33" customFormat="1" ht="6.75" customHeight="1" x14ac:dyDescent="0.5">
      <c r="A49" s="742"/>
    </row>
    <row r="50" spans="1:27" s="33" customFormat="1" ht="6.75" customHeight="1" x14ac:dyDescent="0.5">
      <c r="A50" s="742"/>
    </row>
    <row r="51" spans="1:27" s="33" customFormat="1" ht="6.75" customHeight="1" x14ac:dyDescent="0.5">
      <c r="A51" s="388" t="s">
        <v>1230</v>
      </c>
    </row>
    <row r="52" spans="1:27" s="34" customFormat="1" ht="21.75" customHeight="1" x14ac:dyDescent="0.55000000000000004">
      <c r="B52" s="534" t="s">
        <v>150</v>
      </c>
      <c r="C52" s="795" t="str">
        <f>IF(VLOOKUP($AA$1,DATA!$A:$W,15,0)="นาย"," ",IF(VLOOKUP($AA$1,DATA!$A:$W,15,0)="นาง"," ",IF(VLOOKUP($AA$1,DATA!$A:$W,15,0)="นางสาว"," ",VLOOKUP($AA$1,DATA!$A:$W,15,0))))</f>
        <v xml:space="preserve">นาง </v>
      </c>
      <c r="D52" s="795"/>
      <c r="E52" s="795"/>
      <c r="F52" s="535" t="s">
        <v>210</v>
      </c>
      <c r="G52" s="33"/>
      <c r="H52" s="33"/>
      <c r="I52" s="33"/>
      <c r="J52" s="534" t="s">
        <v>150</v>
      </c>
      <c r="K52" s="795" t="str">
        <f>IF(VLOOKUP($AA$1,DATA!$A:$W,2,0)="นาย"," ",IF(VLOOKUP($AA$1,DATA!$A:$W,2,0)="นาง"," ",IF(VLOOKUP($AA$1,DATA!$A:$W,2,0)="นางสาว"," ",VLOOKUP($AA$1,DATA!$A:$W,2,0))))</f>
        <v xml:space="preserve"> </v>
      </c>
      <c r="L52" s="795"/>
      <c r="M52" s="795"/>
      <c r="N52" s="795"/>
      <c r="O52" s="795"/>
      <c r="P52" s="795"/>
      <c r="Q52" s="795"/>
      <c r="R52" s="795"/>
      <c r="S52" s="795"/>
      <c r="T52" s="795"/>
      <c r="U52" s="795"/>
      <c r="V52" s="795"/>
      <c r="W52" s="535" t="s">
        <v>211</v>
      </c>
      <c r="X52" s="33"/>
      <c r="Y52" s="33"/>
    </row>
    <row r="53" spans="1:27" s="34" customFormat="1" ht="21.75" customHeight="1" x14ac:dyDescent="0.55000000000000004">
      <c r="B53" s="33"/>
      <c r="C53" s="796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(นลินภัสร์  โสภณวัฒนะนนท์)</v>
      </c>
      <c r="D53" s="796"/>
      <c r="E53" s="796"/>
      <c r="F53" s="33"/>
      <c r="G53" s="33"/>
      <c r="H53" s="33"/>
      <c r="I53" s="33"/>
      <c r="J53" s="536"/>
      <c r="K53" s="796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(นางสมพิศ  แสนศักดิ์ดา)</v>
      </c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33"/>
      <c r="X53" s="33"/>
      <c r="Y53" s="33"/>
    </row>
    <row r="54" spans="1:27" s="34" customFormat="1" ht="20.25" customHeight="1" x14ac:dyDescent="0.55000000000000004">
      <c r="B54" s="534" t="s">
        <v>111</v>
      </c>
      <c r="C54" s="789" t="str">
        <f>VLOOKUP($AA$1,DATA!$A:$W,18,0)</f>
        <v>หัวหน้าสำนักปลัด</v>
      </c>
      <c r="D54" s="789"/>
      <c r="E54" s="789"/>
      <c r="F54" s="33"/>
      <c r="G54" s="33"/>
      <c r="H54" s="33"/>
      <c r="I54" s="33"/>
      <c r="J54" s="534" t="s">
        <v>111</v>
      </c>
      <c r="K54" s="793" t="str">
        <f>IF(VLOOKUP($AA$1,DATA!$A:$W,6,0)=0,VLOOKUP($AA$1,DATA!$A:$W,5,0)&amp;VLOOKUP($AA$1,DATA!$A:$W,7,0),VLOOKUP($AA$1,DATA!$A:$W,5,0))</f>
        <v>เจ้าพนักงานธุรการ</v>
      </c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33"/>
      <c r="X54" s="33"/>
      <c r="Y54" s="33"/>
    </row>
    <row r="55" spans="1:27" s="34" customFormat="1" ht="20.25" customHeight="1" x14ac:dyDescent="0.55000000000000004">
      <c r="B55" s="534"/>
      <c r="C55" s="789" t="str">
        <f>IF(VLOOKUP($AA$1,DATA!$A:$W,19,0)=0,"",("("&amp;VLOOKUP($AA$1,DATA!$A:$W,19,0)&amp;" ระดับ"&amp;VLOOKUP($AA$1,DATA!$A:$W,20,0)&amp;")"))</f>
        <v>(นักบริหารงานทั่วไป ระดับต้น)</v>
      </c>
      <c r="D55" s="789"/>
      <c r="E55" s="789"/>
      <c r="F55" s="33"/>
      <c r="G55" s="33"/>
      <c r="H55" s="33"/>
      <c r="I55" s="33"/>
      <c r="J55" s="534"/>
      <c r="K55" s="793" t="str">
        <f>IF(VLOOKUP($AA$1,DATA!$A:$W,6,0)=0,"",("("&amp;VLOOKUP($AA$1,DATA!$A:$W,6,0)&amp;" ระดับ"&amp;VLOOKUP($AA$1,DATA!$A:$W,7,0)&amp;")"))</f>
        <v>(เจ้าพนักงานธุรการ ระดับชำนาญงาน)</v>
      </c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33"/>
      <c r="X55" s="33"/>
      <c r="Y55" s="33"/>
    </row>
    <row r="56" spans="1:27" s="34" customFormat="1" ht="18" customHeight="1" x14ac:dyDescent="0.55000000000000004">
      <c r="B56" s="534"/>
      <c r="C56" s="789" t="str">
        <f>IF(VLOOKUP($AA$1,DATA!$A:$W,21,0)=0,"",VLOOKUP($AA$1,DATA!$A:$W,21,0))</f>
        <v/>
      </c>
      <c r="D56" s="789"/>
      <c r="E56" s="789"/>
      <c r="F56" s="33"/>
      <c r="G56" s="33"/>
      <c r="H56" s="33"/>
      <c r="I56" s="33"/>
      <c r="J56" s="534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33"/>
      <c r="X56" s="33"/>
      <c r="Y56" s="33"/>
    </row>
    <row r="57" spans="1:27" s="34" customFormat="1" ht="18.75" customHeight="1" x14ac:dyDescent="0.55000000000000004">
      <c r="B57" s="534" t="s">
        <v>144</v>
      </c>
      <c r="C57" s="788" t="s">
        <v>195</v>
      </c>
      <c r="D57" s="788"/>
      <c r="E57" s="788"/>
      <c r="F57" s="33"/>
      <c r="G57" s="33"/>
      <c r="H57" s="33"/>
      <c r="I57" s="33"/>
      <c r="J57" s="534" t="s">
        <v>144</v>
      </c>
      <c r="K57" s="788" t="s">
        <v>195</v>
      </c>
      <c r="L57" s="788"/>
      <c r="M57" s="788"/>
      <c r="N57" s="788"/>
      <c r="O57" s="788"/>
      <c r="P57" s="788"/>
      <c r="Q57" s="788"/>
      <c r="R57" s="788"/>
      <c r="S57" s="788"/>
      <c r="T57" s="788"/>
      <c r="U57" s="788"/>
      <c r="V57" s="788"/>
      <c r="W57" s="33"/>
      <c r="X57" s="33"/>
      <c r="Y57" s="33"/>
    </row>
    <row r="58" spans="1:27" s="33" customFormat="1" ht="24" x14ac:dyDescent="0.5">
      <c r="B58" s="763" t="s">
        <v>220</v>
      </c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3"/>
      <c r="Z58" s="763"/>
    </row>
    <row r="59" spans="1:27" ht="24" x14ac:dyDescent="0.4">
      <c r="B5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ปฏิบัติงานธุรการ     ฝ่าย    -            ส่วน    -     </v>
      </c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764"/>
      <c r="Y59" s="764"/>
      <c r="Z59" s="764"/>
    </row>
    <row r="60" spans="1:27" ht="24" x14ac:dyDescent="0.55000000000000004">
      <c r="B60" s="765" t="str">
        <f>((IF(VLOOKUP($AA$1,DATA!$A:$AR,13,0)=0,"สำนัก/กอง………………………………………... ",VLOOKUP($AA$1,DATA!$A:$AR,13,0))))</f>
        <v>สำนักปลัดเทศบาล</v>
      </c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765"/>
      <c r="X60" s="765"/>
      <c r="Y60" s="765"/>
      <c r="Z60" s="765"/>
    </row>
    <row r="63" spans="1:27" s="36" customFormat="1" ht="25.5" customHeight="1" x14ac:dyDescent="0.55000000000000004">
      <c r="B63" s="755" t="s">
        <v>242</v>
      </c>
      <c r="C63" s="755"/>
      <c r="D63" s="755" t="s">
        <v>140</v>
      </c>
      <c r="E63" s="755"/>
      <c r="F63" s="755"/>
      <c r="G63" s="755" t="s">
        <v>141</v>
      </c>
      <c r="H63" s="755"/>
      <c r="I63" s="755"/>
      <c r="J63" s="755"/>
      <c r="K63" s="755"/>
      <c r="L63" s="755"/>
      <c r="M63" s="755"/>
      <c r="N63" s="755" t="s">
        <v>142</v>
      </c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29"/>
    </row>
    <row r="64" spans="1:27" ht="174.75" customHeight="1" x14ac:dyDescent="0.4">
      <c r="B64" s="756"/>
      <c r="C64" s="756"/>
      <c r="D64" s="757"/>
      <c r="E64" s="758"/>
      <c r="F64" s="759"/>
      <c r="G64" s="760"/>
      <c r="H64" s="761"/>
      <c r="I64" s="761"/>
      <c r="J64" s="761"/>
      <c r="K64" s="761"/>
      <c r="L64" s="761"/>
      <c r="M64" s="762"/>
      <c r="N64" s="757"/>
      <c r="O64" s="758"/>
      <c r="P64" s="758"/>
      <c r="Q64" s="758"/>
      <c r="R64" s="758"/>
      <c r="S64" s="758"/>
      <c r="T64" s="758"/>
      <c r="U64" s="758"/>
      <c r="V64" s="758"/>
      <c r="W64" s="758"/>
      <c r="X64" s="758"/>
      <c r="Y64" s="758"/>
      <c r="Z64" s="759"/>
    </row>
    <row r="65" spans="2:23" ht="9" customHeight="1" x14ac:dyDescent="0.4"/>
    <row r="66" spans="2:23" ht="6" customHeight="1" x14ac:dyDescent="0.4"/>
    <row r="67" spans="2:23" ht="6.75" customHeight="1" x14ac:dyDescent="0.4"/>
    <row r="68" spans="2:23" s="34" customFormat="1" ht="21.75" customHeight="1" x14ac:dyDescent="0.55000000000000004">
      <c r="B68" s="22" t="s">
        <v>150</v>
      </c>
      <c r="C68" s="770" t="str">
        <f>IF(VLOOKUP($AA$1,DATA!$A:$W,15,0)="นาย"," ",IF(VLOOKUP($AA$1,DATA!$A:$W,15,0)="นาง"," ",IF(VLOOKUP($AA$1,DATA!$A:$W,15,0)="นางสาว"," ",VLOOKUP($AA$1,DATA!$A:$W,15,0))))</f>
        <v xml:space="preserve">นาง </v>
      </c>
      <c r="D68" s="770"/>
      <c r="E68" s="770"/>
      <c r="F68" s="21" t="s">
        <v>210</v>
      </c>
      <c r="J68" s="22" t="s">
        <v>150</v>
      </c>
      <c r="K68" s="770" t="str">
        <f>IF(VLOOKUP($AA$1,DATA!$A:$W,2,0)="นาย"," ",IF(VLOOKUP($AA$1,DATA!$A:$W,2,0)="นาง"," ",IF(VLOOKUP($AA$1,DATA!$A:$W,2,0)="นางสาว"," ",VLOOKUP($AA$1,DATA!$A:$W,2,0))))</f>
        <v xml:space="preserve"> </v>
      </c>
      <c r="L68" s="770"/>
      <c r="M68" s="770"/>
      <c r="N68" s="770"/>
      <c r="O68" s="770"/>
      <c r="P68" s="770"/>
      <c r="Q68" s="770"/>
      <c r="R68" s="770"/>
      <c r="S68" s="770"/>
      <c r="T68" s="770"/>
      <c r="U68" s="770"/>
      <c r="V68" s="770"/>
      <c r="W68" s="21" t="s">
        <v>211</v>
      </c>
    </row>
    <row r="69" spans="2:23" s="34" customFormat="1" ht="21.75" customHeight="1" x14ac:dyDescent="0.55000000000000004">
      <c r="C69" s="752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(นลินภัสร์  โสภณวัฒนะนนท์)</v>
      </c>
      <c r="D69" s="752"/>
      <c r="E69" s="752"/>
      <c r="J69" s="20"/>
      <c r="K69" s="752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(นางสมพิศ  แสนศักดิ์ดา)</v>
      </c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</row>
    <row r="70" spans="2:23" s="34" customFormat="1" ht="20.25" customHeight="1" x14ac:dyDescent="0.55000000000000004">
      <c r="B70" s="22" t="s">
        <v>111</v>
      </c>
      <c r="C70" s="753" t="str">
        <f>VLOOKUP($AA$1,DATA!$A:$W,18,0)</f>
        <v>หัวหน้าสำนักปลัด</v>
      </c>
      <c r="D70" s="753"/>
      <c r="E70" s="753"/>
      <c r="J70" s="22" t="s">
        <v>111</v>
      </c>
      <c r="K70" s="754" t="str">
        <f>IF(VLOOKUP($AA$1,DATA!$A:$W,6,0)=0,VLOOKUP($AA$1,DATA!$A:$W,5,0)&amp;VLOOKUP($AA$1,DATA!$A:$W,7,0),VLOOKUP($AA$1,DATA!$A:$W,5,0))</f>
        <v>เจ้าพนักงานธุรการ</v>
      </c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</row>
    <row r="71" spans="2:23" s="34" customFormat="1" ht="20.25" customHeight="1" x14ac:dyDescent="0.55000000000000004">
      <c r="B71" s="22"/>
      <c r="C71" s="753" t="str">
        <f>IF(VLOOKUP($AA$1,DATA!$A:$W,19,0)=0,"",("("&amp;VLOOKUP($AA$1,DATA!$A:$W,19,0)&amp;" ระดับ"&amp;VLOOKUP($AA$1,DATA!$A:$W,20,0)&amp;")"))</f>
        <v>(นักบริหารงานทั่วไป ระดับต้น)</v>
      </c>
      <c r="D71" s="753"/>
      <c r="E71" s="753"/>
      <c r="J71" s="22"/>
      <c r="K71" s="754" t="str">
        <f>IF(VLOOKUP($AA$1,DATA!$A:$W,6,0)=0,"",("("&amp;VLOOKUP($AA$1,DATA!$A:$W,6,0)&amp;" ระดับ"&amp;VLOOKUP($AA$1,DATA!$A:$W,7,0)&amp;")"))</f>
        <v>(เจ้าพนักงานธุรการ ระดับชำนาญงาน)</v>
      </c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</row>
    <row r="72" spans="2:23" s="34" customFormat="1" ht="20.25" customHeight="1" x14ac:dyDescent="0.55000000000000004">
      <c r="B72" s="22"/>
      <c r="C72" s="753" t="str">
        <f>IF(VLOOKUP($AA$1,DATA!$A:$W,21,0)=0,"",VLOOKUP($AA$1,DATA!$A:$W,21,0))</f>
        <v/>
      </c>
      <c r="D72" s="753"/>
      <c r="E72" s="753"/>
      <c r="J72" s="22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</row>
    <row r="73" spans="2:23" s="322" customFormat="1" ht="31.5" customHeight="1" x14ac:dyDescent="0.2">
      <c r="B73" s="321" t="s">
        <v>144</v>
      </c>
      <c r="C73" s="769" t="s">
        <v>195</v>
      </c>
      <c r="D73" s="769"/>
      <c r="E73" s="769"/>
      <c r="J73" s="321" t="s">
        <v>144</v>
      </c>
      <c r="K73" s="769" t="s">
        <v>195</v>
      </c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769"/>
    </row>
    <row r="74" spans="2:23" ht="22.5" customHeight="1" x14ac:dyDescent="0.4"/>
    <row r="75" spans="2:23" ht="22.5" customHeight="1" x14ac:dyDescent="0.4"/>
    <row r="76" spans="2:23" ht="22.5" customHeight="1" x14ac:dyDescent="0.4"/>
    <row r="77" spans="2:23" ht="22.5" customHeight="1" x14ac:dyDescent="0.4"/>
    <row r="78" spans="2:23" ht="22.5" customHeight="1" x14ac:dyDescent="0.4"/>
    <row r="79" spans="2:23" ht="22.5" customHeight="1" x14ac:dyDescent="0.4"/>
    <row r="80" spans="2:23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</sheetData>
  <sheetProtection sheet="1" objects="1" scenarios="1" formatCells="0" formatColumns="0" formatRows="0" insertRows="0"/>
  <mergeCells count="105">
    <mergeCell ref="K25:V25"/>
    <mergeCell ref="C55:E55"/>
    <mergeCell ref="C56:E56"/>
    <mergeCell ref="C71:E71"/>
    <mergeCell ref="C72:E72"/>
    <mergeCell ref="K71:V71"/>
    <mergeCell ref="K55:V55"/>
    <mergeCell ref="AA6:AB10"/>
    <mergeCell ref="D15:Z15"/>
    <mergeCell ref="C22:E22"/>
    <mergeCell ref="K22:V22"/>
    <mergeCell ref="C23:E23"/>
    <mergeCell ref="K23:V23"/>
    <mergeCell ref="G36:J36"/>
    <mergeCell ref="K36:Z36"/>
    <mergeCell ref="C24:E24"/>
    <mergeCell ref="K24:V24"/>
    <mergeCell ref="C25:E25"/>
    <mergeCell ref="C26:E26"/>
    <mergeCell ref="B37:D37"/>
    <mergeCell ref="G37:J37"/>
    <mergeCell ref="K37:Z37"/>
    <mergeCell ref="C27:E27"/>
    <mergeCell ref="K27:V27"/>
    <mergeCell ref="B2:Z2"/>
    <mergeCell ref="B3:Z3"/>
    <mergeCell ref="B4:Z4"/>
    <mergeCell ref="B7:B9"/>
    <mergeCell ref="C7:C9"/>
    <mergeCell ref="D7:F7"/>
    <mergeCell ref="G7:Z7"/>
    <mergeCell ref="G8:L8"/>
    <mergeCell ref="M8:R8"/>
    <mergeCell ref="S8:Z8"/>
    <mergeCell ref="B28:Z28"/>
    <mergeCell ref="B29:Z29"/>
    <mergeCell ref="B30:Z30"/>
    <mergeCell ref="B33:D35"/>
    <mergeCell ref="G33:J33"/>
    <mergeCell ref="K33:Z33"/>
    <mergeCell ref="G34:J34"/>
    <mergeCell ref="K34:Z34"/>
    <mergeCell ref="G35:J35"/>
    <mergeCell ref="K35:Z35"/>
    <mergeCell ref="B42:D42"/>
    <mergeCell ref="G42:J42"/>
    <mergeCell ref="K42:Z42"/>
    <mergeCell ref="B43:D43"/>
    <mergeCell ref="G43:J43"/>
    <mergeCell ref="K43:Z43"/>
    <mergeCell ref="B36:D36"/>
    <mergeCell ref="B40:D40"/>
    <mergeCell ref="G40:J40"/>
    <mergeCell ref="K40:Z40"/>
    <mergeCell ref="B41:D41"/>
    <mergeCell ref="G41:J41"/>
    <mergeCell ref="K41:Z41"/>
    <mergeCell ref="B38:D38"/>
    <mergeCell ref="G38:J38"/>
    <mergeCell ref="K38:Z38"/>
    <mergeCell ref="B39:D39"/>
    <mergeCell ref="G39:J39"/>
    <mergeCell ref="K39:Z39"/>
    <mergeCell ref="K45:Z45"/>
    <mergeCell ref="C73:E73"/>
    <mergeCell ref="K73:V73"/>
    <mergeCell ref="C68:E68"/>
    <mergeCell ref="K68:V68"/>
    <mergeCell ref="C54:E54"/>
    <mergeCell ref="K54:V54"/>
    <mergeCell ref="B46:D46"/>
    <mergeCell ref="G46:J46"/>
    <mergeCell ref="K46:Z46"/>
    <mergeCell ref="B47:D47"/>
    <mergeCell ref="G47:J47"/>
    <mergeCell ref="K47:Z47"/>
    <mergeCell ref="B48:D48"/>
    <mergeCell ref="C52:E52"/>
    <mergeCell ref="K52:V52"/>
    <mergeCell ref="C53:E53"/>
    <mergeCell ref="K53:V53"/>
    <mergeCell ref="A48:A50"/>
    <mergeCell ref="AA2:AA3"/>
    <mergeCell ref="C69:E69"/>
    <mergeCell ref="K69:V69"/>
    <mergeCell ref="C70:E70"/>
    <mergeCell ref="K70:V70"/>
    <mergeCell ref="B63:C63"/>
    <mergeCell ref="D63:F63"/>
    <mergeCell ref="G63:M63"/>
    <mergeCell ref="N63:Z63"/>
    <mergeCell ref="B64:C64"/>
    <mergeCell ref="D64:F64"/>
    <mergeCell ref="G64:M64"/>
    <mergeCell ref="N64:Z64"/>
    <mergeCell ref="C57:E57"/>
    <mergeCell ref="K57:V57"/>
    <mergeCell ref="B58:Z58"/>
    <mergeCell ref="B59:Z59"/>
    <mergeCell ref="B60:Z60"/>
    <mergeCell ref="B44:D44"/>
    <mergeCell ref="G44:J44"/>
    <mergeCell ref="K44:Z44"/>
    <mergeCell ref="B45:D45"/>
    <mergeCell ref="G45:J45"/>
  </mergeCells>
  <pageMargins left="0.19685039370078741" right="0" top="0" bottom="0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22"/>
  <sheetViews>
    <sheetView showGridLines="0" view="pageBreakPreview" zoomScaleSheetLayoutView="100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B20" sqref="B20:H20"/>
    </sheetView>
  </sheetViews>
  <sheetFormatPr defaultColWidth="2.875" defaultRowHeight="15.75" customHeight="1" x14ac:dyDescent="0.2"/>
  <cols>
    <col min="1" max="1" width="10" style="122" customWidth="1"/>
    <col min="2" max="8" width="2.625" style="122" customWidth="1"/>
    <col min="9" max="10" width="2.875" style="122"/>
    <col min="11" max="11" width="8.25" style="122" customWidth="1"/>
    <col min="12" max="12" width="8.75" style="122" customWidth="1"/>
    <col min="13" max="13" width="10.375" style="122" customWidth="1"/>
    <col min="14" max="33" width="2.25" style="122" customWidth="1"/>
    <col min="34" max="35" width="8.375" style="122" customWidth="1"/>
    <col min="36" max="42" width="1.5" style="122" customWidth="1"/>
    <col min="43" max="43" width="0.375" style="122" customWidth="1"/>
    <col min="44" max="44" width="5.25" style="122" customWidth="1"/>
    <col min="45" max="45" width="11.125" style="122" customWidth="1"/>
    <col min="46" max="46" width="7.875" style="122" customWidth="1"/>
    <col min="47" max="47" width="6.75" style="122" customWidth="1"/>
    <col min="48" max="48" width="6.75" style="123" customWidth="1"/>
    <col min="49" max="49" width="1.25" style="123" customWidth="1"/>
    <col min="50" max="50" width="11.125" style="123" customWidth="1"/>
    <col min="51" max="53" width="6.75" style="123" customWidth="1"/>
    <col min="54" max="54" width="1.25" style="123" customWidth="1"/>
    <col min="55" max="55" width="11.125" style="123" customWidth="1"/>
    <col min="56" max="56" width="6.75" style="123" customWidth="1"/>
    <col min="57" max="57" width="6.75" style="124" customWidth="1"/>
    <col min="58" max="58" width="6.75" style="125" customWidth="1"/>
    <col min="59" max="59" width="1.25" style="125" customWidth="1"/>
    <col min="60" max="60" width="7.625" style="126" customWidth="1"/>
    <col min="61" max="16384" width="2.875" style="122"/>
  </cols>
  <sheetData>
    <row r="1" spans="1:60" ht="22.5" customHeight="1" thickBot="1" x14ac:dyDescent="0.25">
      <c r="A1" s="363" t="str">
        <f>"แบบประเมินของ "&amp;VLOOKUP($AT$2,DATA!$A:$W,2,0)&amp;VLOOKUP($AT$2,DATA!$A:$W,3,0)&amp;"  "&amp;VLOOKUP($AT$2,DATA!$A:$W,4,0)&amp;" ตำแหน่ง "&amp;(IF(VLOOKUP($AT$2,DATA!$A:$W,6,0)=0,VLOOKUP($AT$2,DATA!$A:$W,5,0)&amp;VLOOKUP($AT$2,DATA!$A:$W,7,0),VLOOKUP($AT$2,DATA!$A:$W,5,0)&amp;"("&amp;VLOOKUP($AT$2,DATA!$A:$W,6,0)&amp;" ระดับ"&amp;VLOOKUP($AT$2,DATA!$A:$W,7,0)&amp;")"))</f>
        <v>แบบประเมินของ นายกิติศักดิ์  เกียรติเจริญศิริ ตำแหน่ง ปลัดเทศบาลตำบลจันทบเพชร(นักบริหารงานท้องถิ่น ระดับต้น)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</row>
    <row r="2" spans="1:60" s="127" customFormat="1" ht="27" customHeight="1" thickBot="1" x14ac:dyDescent="0.25">
      <c r="B2" s="1011" t="s">
        <v>0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1"/>
      <c r="AI2" s="1011"/>
      <c r="AJ2" s="1011"/>
      <c r="AK2" s="1011"/>
      <c r="AL2" s="1011"/>
      <c r="AM2" s="1011"/>
      <c r="AN2" s="1011"/>
      <c r="AO2" s="1011"/>
      <c r="AP2" s="1011"/>
      <c r="AS2" s="361" t="s">
        <v>109</v>
      </c>
      <c r="AT2" s="360">
        <v>1</v>
      </c>
      <c r="AU2" s="358" t="s">
        <v>1105</v>
      </c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29"/>
      <c r="BG2" s="129"/>
      <c r="BH2" s="128"/>
    </row>
    <row r="3" spans="1:60" s="127" customFormat="1" ht="5.25" customHeight="1" x14ac:dyDescent="0.2">
      <c r="AS3" s="219"/>
      <c r="AT3" s="219"/>
      <c r="AU3" s="219"/>
      <c r="AV3" s="210"/>
      <c r="AW3" s="210"/>
      <c r="AX3" s="210"/>
      <c r="AY3" s="210"/>
      <c r="AZ3" s="210"/>
      <c r="BA3" s="210"/>
      <c r="BB3" s="210"/>
      <c r="BC3" s="210"/>
      <c r="BD3" s="210"/>
      <c r="BE3" s="211"/>
      <c r="BF3" s="211"/>
      <c r="BG3" s="211"/>
      <c r="BH3" s="128"/>
    </row>
    <row r="4" spans="1:60" s="228" customFormat="1" ht="17.25" customHeight="1" x14ac:dyDescent="0.2">
      <c r="B4" s="228" t="s">
        <v>1</v>
      </c>
      <c r="I4" s="229"/>
      <c r="J4" s="1022" t="str">
        <f>" ครั้งที่ 1      1 ตุลาคม "&amp;DATA!D3-1&amp;"      ถึง 31 มีนาคม "&amp;DATA!D3</f>
        <v xml:space="preserve"> ครั้งที่ 1      1 ตุลาคม 2562      ถึง 31 มีนาคม 2563</v>
      </c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  <c r="Z4" s="1023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1023"/>
      <c r="AL4" s="1023"/>
      <c r="AM4" s="1023"/>
      <c r="AN4" s="1023"/>
      <c r="AO4" s="1023"/>
      <c r="AP4" s="1023"/>
      <c r="AS4" s="208"/>
      <c r="AT4" s="742"/>
      <c r="AU4" s="208"/>
      <c r="AV4" s="201"/>
      <c r="AW4" s="201"/>
      <c r="AX4" s="201"/>
      <c r="AY4" s="201"/>
      <c r="AZ4" s="201"/>
      <c r="BA4" s="201"/>
      <c r="BB4" s="201"/>
      <c r="BC4" s="201"/>
      <c r="BD4" s="201"/>
      <c r="BE4" s="202"/>
      <c r="BF4" s="202"/>
      <c r="BG4" s="208"/>
    </row>
    <row r="5" spans="1:60" s="228" customFormat="1" ht="5.25" customHeight="1" x14ac:dyDescent="0.2"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S5" s="208"/>
      <c r="AT5" s="743"/>
      <c r="AU5" s="208"/>
      <c r="AV5" s="201"/>
      <c r="AW5" s="201"/>
      <c r="AX5" s="201"/>
      <c r="AY5" s="201"/>
      <c r="AZ5" s="201"/>
      <c r="BA5" s="201"/>
      <c r="BB5" s="201"/>
      <c r="BC5" s="201"/>
      <c r="BD5" s="201"/>
      <c r="BE5" s="202"/>
      <c r="BF5" s="202"/>
      <c r="BG5" s="202"/>
      <c r="BH5" s="123"/>
    </row>
    <row r="6" spans="1:60" s="228" customFormat="1" ht="17.25" customHeight="1" x14ac:dyDescent="0.2">
      <c r="B6" s="228" t="s">
        <v>1</v>
      </c>
      <c r="I6" s="229"/>
      <c r="J6" s="1022" t="str">
        <f>" ครั้งที่ 2      1 เมษายน "&amp;DATA!D3&amp;"      ถึง 30 กันยายน "&amp;DATA!D3</f>
        <v xml:space="preserve"> ครั้งที่ 2      1 เมษายน 2563      ถึง 30 กันยายน 2563</v>
      </c>
      <c r="K6" s="1023"/>
      <c r="L6" s="1023"/>
      <c r="M6" s="1023"/>
      <c r="N6" s="1023"/>
      <c r="O6" s="1023"/>
      <c r="P6" s="1023"/>
      <c r="Q6" s="1023"/>
      <c r="R6" s="1023"/>
      <c r="S6" s="1023"/>
      <c r="T6" s="1023"/>
      <c r="U6" s="1023"/>
      <c r="V6" s="1023"/>
      <c r="W6" s="1023"/>
      <c r="X6" s="1023"/>
      <c r="Y6" s="1023"/>
      <c r="Z6" s="1023"/>
      <c r="AA6" s="1023"/>
      <c r="AB6" s="1023"/>
      <c r="AC6" s="1023"/>
      <c r="AD6" s="1023"/>
      <c r="AE6" s="1023"/>
      <c r="AF6" s="1023"/>
      <c r="AG6" s="1023"/>
      <c r="AH6" s="1023"/>
      <c r="AI6" s="1023"/>
      <c r="AJ6" s="1023"/>
      <c r="AK6" s="1023"/>
      <c r="AL6" s="1023"/>
      <c r="AM6" s="1023"/>
      <c r="AN6" s="1023"/>
      <c r="AO6" s="1023"/>
      <c r="AP6" s="1023"/>
      <c r="AR6" s="783" t="s">
        <v>247</v>
      </c>
      <c r="AS6" s="783"/>
      <c r="AT6" s="783"/>
      <c r="AU6" s="783"/>
      <c r="AV6" s="783"/>
      <c r="AW6" s="783"/>
      <c r="AX6" s="376"/>
      <c r="AY6" s="201"/>
      <c r="AZ6" s="201"/>
      <c r="BA6" s="201"/>
      <c r="BB6" s="201"/>
      <c r="BC6" s="201"/>
      <c r="BD6" s="201"/>
      <c r="BE6" s="202"/>
      <c r="BF6" s="202"/>
      <c r="BG6" s="208"/>
    </row>
    <row r="7" spans="1:60" s="228" customFormat="1" ht="5.25" customHeight="1" x14ac:dyDescent="0.2">
      <c r="AR7" s="783"/>
      <c r="AS7" s="783"/>
      <c r="AT7" s="783"/>
      <c r="AU7" s="783"/>
      <c r="AV7" s="783"/>
      <c r="AW7" s="783"/>
      <c r="AX7" s="376"/>
      <c r="AY7" s="201"/>
      <c r="AZ7" s="201"/>
      <c r="BA7" s="201"/>
      <c r="BB7" s="201"/>
      <c r="BC7" s="201"/>
      <c r="BD7" s="201"/>
      <c r="BE7" s="202"/>
      <c r="BF7" s="202"/>
      <c r="BG7" s="202"/>
      <c r="BH7" s="123"/>
    </row>
    <row r="8" spans="1:60" s="231" customFormat="1" ht="17.25" customHeight="1" x14ac:dyDescent="0.2">
      <c r="B8" s="230" t="s">
        <v>2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28"/>
      <c r="AR8" s="783"/>
      <c r="AS8" s="783"/>
      <c r="AT8" s="783"/>
      <c r="AU8" s="783"/>
      <c r="AV8" s="783"/>
      <c r="AW8" s="783"/>
      <c r="AX8" s="376"/>
      <c r="AY8" s="201"/>
      <c r="AZ8" s="201"/>
      <c r="BA8" s="201"/>
      <c r="BB8" s="201"/>
      <c r="BC8" s="201"/>
      <c r="BD8" s="201"/>
      <c r="BE8" s="202"/>
      <c r="BF8" s="202"/>
      <c r="BG8" s="232"/>
      <c r="BH8" s="233"/>
    </row>
    <row r="9" spans="1:60" s="228" customFormat="1" ht="19.5" customHeight="1" x14ac:dyDescent="0.2">
      <c r="B9" s="846" t="s">
        <v>3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R9" s="783"/>
      <c r="AS9" s="783"/>
      <c r="AT9" s="783"/>
      <c r="AU9" s="783"/>
      <c r="AV9" s="783"/>
      <c r="AW9" s="783"/>
      <c r="AX9" s="376"/>
      <c r="AY9" s="201"/>
      <c r="AZ9" s="201"/>
      <c r="BA9" s="201"/>
      <c r="BB9" s="201"/>
      <c r="BC9" s="201"/>
      <c r="BD9" s="201"/>
      <c r="BE9" s="202"/>
      <c r="BF9" s="202"/>
      <c r="BG9" s="202"/>
      <c r="BH9" s="123"/>
    </row>
    <row r="10" spans="1:60" s="228" customFormat="1" ht="19.5" customHeight="1" x14ac:dyDescent="0.2">
      <c r="B10" s="845" t="str">
        <f>" "&amp;VLOOKUP($AT$2,DATA!$A:$W,2,0)&amp;VLOOKUP($AT$2,DATA!$A:$W,3,0)&amp;"  "&amp;VLOOKUP($AT$2,DATA!$A:$W,4,0)</f>
        <v xml:space="preserve"> นายกิติศักดิ์  เกียรติเจริญศิริ</v>
      </c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 t="str">
        <f>" ตำแหน่ง "&amp;VLOOKUP($AT$2,DATA!$A:$W,5,0)</f>
        <v xml:space="preserve"> ตำแหน่ง ปลัดเทศบาลตำบลจันทบเพชร</v>
      </c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 t="str">
        <f>(IF(VLOOKUP($AT$2,DATA!$A:$W,6,0)=0," ระดับ"&amp;VLOOKUP($AT$2,DATA!$A:$W,7,0)," "&amp;VLOOKUP($AT$2,DATA!$A:$W,6,0)&amp;" ระดับ"&amp;VLOOKUP($AT$2,DATA!$A:$W,7,0)))</f>
        <v xml:space="preserve"> นักบริหารงานท้องถิ่น ระดับต้น</v>
      </c>
      <c r="AG10" s="845"/>
      <c r="AH10" s="845"/>
      <c r="AI10" s="845"/>
      <c r="AJ10" s="845"/>
      <c r="AK10" s="845"/>
      <c r="AL10" s="845"/>
      <c r="AM10" s="845"/>
      <c r="AN10" s="845"/>
      <c r="AO10" s="845"/>
      <c r="AP10" s="845"/>
      <c r="AR10" s="783"/>
      <c r="AS10" s="783"/>
      <c r="AT10" s="783"/>
      <c r="AU10" s="783"/>
      <c r="AV10" s="783"/>
      <c r="AW10" s="783"/>
      <c r="AX10" s="376"/>
      <c r="AY10" s="208"/>
      <c r="AZ10" s="208"/>
      <c r="BA10" s="208"/>
      <c r="BB10" s="208"/>
      <c r="BC10" s="208"/>
      <c r="BD10" s="208"/>
      <c r="BE10" s="208"/>
      <c r="BF10" s="208"/>
      <c r="BG10" s="208"/>
    </row>
    <row r="11" spans="1:60" s="234" customFormat="1" ht="19.5" customHeight="1" x14ac:dyDescent="0.2">
      <c r="B11" s="845" t="str">
        <f>" ประเภทตำแหน่ง "&amp;VLOOKUP($AT$2,DATA!$A:$W,8,0)</f>
        <v xml:space="preserve"> ประเภทตำแหน่ง บริหารท้องถิ่น</v>
      </c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 t="str">
        <f>" ตำแหน่งเลขที่       "&amp;VLOOKUP($AT$2,DATA!$A:$W,9,0)</f>
        <v xml:space="preserve"> ตำแหน่งเลขที่       27-2-00-1101-001</v>
      </c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 t="str">
        <f>" สังกัด"&amp;VLOOKUP($AT$2,DATA!$A:$W,13,0)</f>
        <v xml:space="preserve"> สังกัดเทศบาลตำบลจันทบเพชร</v>
      </c>
      <c r="AG11" s="845"/>
      <c r="AH11" s="845"/>
      <c r="AI11" s="845"/>
      <c r="AJ11" s="845"/>
      <c r="AK11" s="845"/>
      <c r="AL11" s="845"/>
      <c r="AM11" s="845"/>
      <c r="AN11" s="845"/>
      <c r="AO11" s="845"/>
      <c r="AP11" s="845"/>
      <c r="AR11" s="783"/>
      <c r="AS11" s="783"/>
      <c r="AT11" s="783"/>
      <c r="AU11" s="783"/>
      <c r="AV11" s="783"/>
      <c r="AW11" s="783"/>
      <c r="AX11" s="376"/>
      <c r="AY11" s="230"/>
      <c r="AZ11" s="230"/>
      <c r="BA11" s="230"/>
      <c r="BB11" s="230"/>
      <c r="BC11" s="208"/>
      <c r="BD11" s="208"/>
      <c r="BE11" s="208"/>
      <c r="BF11" s="208"/>
      <c r="BG11" s="236"/>
    </row>
    <row r="12" spans="1:60" s="234" customFormat="1" ht="19.5" customHeight="1" x14ac:dyDescent="0.2">
      <c r="B12" s="846" t="s">
        <v>4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46"/>
      <c r="AJ12" s="846"/>
      <c r="AK12" s="846"/>
      <c r="AL12" s="846"/>
      <c r="AM12" s="846"/>
      <c r="AN12" s="846"/>
      <c r="AO12" s="846"/>
      <c r="AP12" s="846"/>
      <c r="AR12" s="783"/>
      <c r="AS12" s="783"/>
      <c r="AT12" s="783"/>
      <c r="AU12" s="783"/>
      <c r="AV12" s="783"/>
      <c r="AW12" s="783"/>
      <c r="AX12" s="376"/>
      <c r="AY12" s="230"/>
      <c r="AZ12" s="230"/>
      <c r="BA12" s="230"/>
      <c r="BB12" s="230"/>
      <c r="BC12" s="208"/>
      <c r="BD12" s="208"/>
      <c r="BE12" s="208"/>
      <c r="BF12" s="208"/>
      <c r="BG12" s="236"/>
    </row>
    <row r="13" spans="1:60" s="234" customFormat="1" ht="19.5" customHeight="1" x14ac:dyDescent="0.2">
      <c r="B13" s="845" t="str">
        <f>" "&amp;VLOOKUP($AT$2,DATA!$A:$W,15,0)&amp;VLOOKUP($AT$2,DATA!$A:$W,16,0)&amp;"  "&amp;VLOOKUP($AT$2,DATA!$A:$W,17,0)</f>
        <v xml:space="preserve"> นายสันติ  อุทุมพร</v>
      </c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 t="str">
        <f>" ตำแหน่ง "&amp;(IF(VLOOKUP($AT$2,DATA!$A:$W,19,0)=0,VLOOKUP($AT$2,DATA!$A:$W,18,0),VLOOKUP($AT$2,DATA!$A:$W,18,0)&amp;"("&amp;VLOOKUP($AT$2,DATA!$A:$W,19,0)&amp;" ระดับ"&amp;VLOOKUP($AT$2,DATA!$A:$W,20,0)&amp;") "))&amp;VLOOKUP($AT$2,DATA!$A:$W,21,0)</f>
        <v xml:space="preserve"> ตำแหน่ง นายกเทศมนตรีตำบลจันทบเพชร</v>
      </c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5"/>
      <c r="AO13" s="845"/>
      <c r="AP13" s="845"/>
      <c r="AR13" s="783"/>
      <c r="AS13" s="783"/>
      <c r="AT13" s="783"/>
      <c r="AU13" s="783"/>
      <c r="AV13" s="783"/>
      <c r="AW13" s="783"/>
      <c r="AX13" s="376"/>
      <c r="AY13" s="230"/>
      <c r="AZ13" s="230"/>
      <c r="BA13" s="230"/>
      <c r="BB13" s="230"/>
      <c r="BC13" s="230"/>
      <c r="BD13" s="230"/>
      <c r="BE13" s="236"/>
      <c r="BF13" s="236"/>
      <c r="BG13" s="236"/>
    </row>
    <row r="14" spans="1:60" s="228" customFormat="1" ht="8.25" customHeigh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R14" s="783"/>
      <c r="AS14" s="783"/>
      <c r="AT14" s="783"/>
      <c r="AU14" s="783"/>
      <c r="AV14" s="783"/>
      <c r="AW14" s="783"/>
      <c r="AX14" s="376"/>
      <c r="AY14" s="233"/>
      <c r="AZ14" s="233"/>
      <c r="BA14" s="233"/>
      <c r="BB14" s="233"/>
      <c r="BC14" s="233"/>
      <c r="BD14" s="233"/>
      <c r="BE14" s="124"/>
      <c r="BF14" s="124"/>
      <c r="BG14" s="124"/>
      <c r="BH14" s="123"/>
    </row>
    <row r="15" spans="1:60" s="228" customFormat="1" ht="19.5" customHeight="1" x14ac:dyDescent="0.2">
      <c r="B15" s="208" t="s">
        <v>5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BE15" s="237"/>
      <c r="BF15" s="237"/>
      <c r="BG15" s="237"/>
    </row>
    <row r="16" spans="1:60" s="132" customFormat="1" ht="21" customHeight="1" x14ac:dyDescent="0.35">
      <c r="B16" s="940" t="s">
        <v>29</v>
      </c>
      <c r="C16" s="941"/>
      <c r="D16" s="941"/>
      <c r="E16" s="941"/>
      <c r="F16" s="941"/>
      <c r="G16" s="941"/>
      <c r="H16" s="942"/>
      <c r="I16" s="946" t="s">
        <v>20</v>
      </c>
      <c r="J16" s="947"/>
      <c r="K16" s="984" t="s">
        <v>24</v>
      </c>
      <c r="L16" s="985"/>
      <c r="M16" s="986"/>
      <c r="N16" s="901" t="s">
        <v>6</v>
      </c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2"/>
      <c r="AF16" s="902"/>
      <c r="AG16" s="903"/>
      <c r="AH16" s="664" t="s">
        <v>10</v>
      </c>
      <c r="AI16" s="831" t="s">
        <v>115</v>
      </c>
      <c r="AJ16" s="833" t="s">
        <v>19</v>
      </c>
      <c r="AK16" s="834"/>
      <c r="AL16" s="834"/>
      <c r="AM16" s="834"/>
      <c r="AN16" s="834"/>
      <c r="AO16" s="834"/>
      <c r="AP16" s="835"/>
      <c r="AS16" s="976" t="s">
        <v>105</v>
      </c>
      <c r="AT16" s="977"/>
      <c r="AU16" s="977"/>
      <c r="AV16" s="978"/>
      <c r="AX16" s="987" t="s">
        <v>105</v>
      </c>
      <c r="AY16" s="988"/>
      <c r="AZ16" s="988"/>
      <c r="BA16" s="989"/>
      <c r="BC16" s="971" t="s">
        <v>105</v>
      </c>
      <c r="BD16" s="972"/>
      <c r="BE16" s="972"/>
      <c r="BF16" s="973"/>
    </row>
    <row r="17" spans="2:60" s="132" customFormat="1" ht="21" customHeight="1" x14ac:dyDescent="0.2">
      <c r="B17" s="943"/>
      <c r="C17" s="944"/>
      <c r="D17" s="944"/>
      <c r="E17" s="944"/>
      <c r="F17" s="944"/>
      <c r="G17" s="944"/>
      <c r="H17" s="945"/>
      <c r="I17" s="948"/>
      <c r="J17" s="949"/>
      <c r="K17" s="665" t="s">
        <v>25</v>
      </c>
      <c r="L17" s="665" t="s">
        <v>26</v>
      </c>
      <c r="M17" s="665" t="s">
        <v>27</v>
      </c>
      <c r="N17" s="907" t="s">
        <v>7</v>
      </c>
      <c r="O17" s="908"/>
      <c r="P17" s="908"/>
      <c r="Q17" s="908"/>
      <c r="R17" s="908"/>
      <c r="S17" s="909"/>
      <c r="T17" s="907" t="s">
        <v>8</v>
      </c>
      <c r="U17" s="908"/>
      <c r="V17" s="908"/>
      <c r="W17" s="908"/>
      <c r="X17" s="908"/>
      <c r="Y17" s="909"/>
      <c r="Z17" s="907" t="s">
        <v>9</v>
      </c>
      <c r="AA17" s="908"/>
      <c r="AB17" s="908"/>
      <c r="AC17" s="908"/>
      <c r="AD17" s="908"/>
      <c r="AE17" s="908"/>
      <c r="AF17" s="908"/>
      <c r="AG17" s="909"/>
      <c r="AH17" s="666" t="s">
        <v>11</v>
      </c>
      <c r="AI17" s="832"/>
      <c r="AJ17" s="836"/>
      <c r="AK17" s="837"/>
      <c r="AL17" s="837"/>
      <c r="AM17" s="837"/>
      <c r="AN17" s="837"/>
      <c r="AO17" s="837"/>
      <c r="AP17" s="838"/>
      <c r="AS17" s="976" t="s">
        <v>102</v>
      </c>
      <c r="AT17" s="977"/>
      <c r="AU17" s="977"/>
      <c r="AV17" s="978"/>
      <c r="AX17" s="987" t="s">
        <v>103</v>
      </c>
      <c r="AY17" s="988"/>
      <c r="AZ17" s="988"/>
      <c r="BA17" s="989"/>
      <c r="BC17" s="971" t="s">
        <v>104</v>
      </c>
      <c r="BD17" s="972"/>
      <c r="BE17" s="972"/>
      <c r="BF17" s="973"/>
    </row>
    <row r="18" spans="2:60" s="141" customFormat="1" ht="21" customHeight="1" x14ac:dyDescent="0.2">
      <c r="B18" s="934" t="s">
        <v>30</v>
      </c>
      <c r="C18" s="935"/>
      <c r="D18" s="935"/>
      <c r="E18" s="935"/>
      <c r="F18" s="935"/>
      <c r="G18" s="935"/>
      <c r="H18" s="936"/>
      <c r="I18" s="934" t="s">
        <v>21</v>
      </c>
      <c r="J18" s="936"/>
      <c r="K18" s="667" t="s">
        <v>22</v>
      </c>
      <c r="L18" s="667" t="s">
        <v>23</v>
      </c>
      <c r="M18" s="667" t="s">
        <v>28</v>
      </c>
      <c r="N18" s="904" t="s">
        <v>12</v>
      </c>
      <c r="O18" s="905"/>
      <c r="P18" s="905"/>
      <c r="Q18" s="905"/>
      <c r="R18" s="905"/>
      <c r="S18" s="906"/>
      <c r="T18" s="904" t="s">
        <v>13</v>
      </c>
      <c r="U18" s="905"/>
      <c r="V18" s="905"/>
      <c r="W18" s="905"/>
      <c r="X18" s="905"/>
      <c r="Y18" s="906"/>
      <c r="Z18" s="904" t="s">
        <v>14</v>
      </c>
      <c r="AA18" s="905"/>
      <c r="AB18" s="905"/>
      <c r="AC18" s="905"/>
      <c r="AD18" s="905"/>
      <c r="AE18" s="905"/>
      <c r="AF18" s="905"/>
      <c r="AG18" s="906"/>
      <c r="AH18" s="668" t="s">
        <v>15</v>
      </c>
      <c r="AI18" s="668" t="s">
        <v>16</v>
      </c>
      <c r="AJ18" s="925" t="s">
        <v>17</v>
      </c>
      <c r="AK18" s="926"/>
      <c r="AL18" s="926"/>
      <c r="AM18" s="926"/>
      <c r="AN18" s="926"/>
      <c r="AO18" s="926"/>
      <c r="AP18" s="927"/>
      <c r="AQ18" s="132"/>
      <c r="AR18" s="132"/>
      <c r="AS18" s="979" t="s">
        <v>117</v>
      </c>
      <c r="AT18" s="979" t="s">
        <v>31</v>
      </c>
      <c r="AU18" s="979" t="s">
        <v>101</v>
      </c>
      <c r="AV18" s="979" t="s">
        <v>41</v>
      </c>
      <c r="AW18" s="132"/>
      <c r="AX18" s="969" t="s">
        <v>118</v>
      </c>
      <c r="AY18" s="969" t="s">
        <v>31</v>
      </c>
      <c r="AZ18" s="969" t="s">
        <v>101</v>
      </c>
      <c r="BA18" s="969" t="s">
        <v>41</v>
      </c>
      <c r="BC18" s="974" t="s">
        <v>119</v>
      </c>
      <c r="BD18" s="974" t="s">
        <v>31</v>
      </c>
      <c r="BE18" s="974" t="s">
        <v>101</v>
      </c>
      <c r="BF18" s="974" t="s">
        <v>41</v>
      </c>
    </row>
    <row r="19" spans="2:60" s="132" customFormat="1" ht="21" customHeight="1" x14ac:dyDescent="0.2">
      <c r="B19" s="937"/>
      <c r="C19" s="938"/>
      <c r="D19" s="938"/>
      <c r="E19" s="938"/>
      <c r="F19" s="938"/>
      <c r="G19" s="938"/>
      <c r="H19" s="939"/>
      <c r="I19" s="950"/>
      <c r="J19" s="951"/>
      <c r="K19" s="541"/>
      <c r="L19" s="541"/>
      <c r="M19" s="541"/>
      <c r="N19" s="542">
        <v>0.5</v>
      </c>
      <c r="O19" s="542">
        <v>1</v>
      </c>
      <c r="P19" s="542">
        <v>1.5</v>
      </c>
      <c r="Q19" s="542">
        <v>2</v>
      </c>
      <c r="R19" s="542">
        <v>2.5</v>
      </c>
      <c r="S19" s="542">
        <v>3</v>
      </c>
      <c r="T19" s="542">
        <v>0.5</v>
      </c>
      <c r="U19" s="542">
        <v>1</v>
      </c>
      <c r="V19" s="542">
        <v>1.5</v>
      </c>
      <c r="W19" s="542">
        <v>2</v>
      </c>
      <c r="X19" s="542">
        <v>2.5</v>
      </c>
      <c r="Y19" s="542">
        <v>3</v>
      </c>
      <c r="Z19" s="542">
        <v>0.5</v>
      </c>
      <c r="AA19" s="542">
        <v>1</v>
      </c>
      <c r="AB19" s="542">
        <v>1.5</v>
      </c>
      <c r="AC19" s="542">
        <v>2</v>
      </c>
      <c r="AD19" s="542">
        <v>2.5</v>
      </c>
      <c r="AE19" s="542">
        <v>3</v>
      </c>
      <c r="AF19" s="542">
        <v>3.5</v>
      </c>
      <c r="AG19" s="542">
        <v>4</v>
      </c>
      <c r="AH19" s="543" t="s">
        <v>18</v>
      </c>
      <c r="AI19" s="543" t="s">
        <v>42</v>
      </c>
      <c r="AJ19" s="839"/>
      <c r="AK19" s="840"/>
      <c r="AL19" s="840"/>
      <c r="AM19" s="840"/>
      <c r="AN19" s="840"/>
      <c r="AO19" s="840"/>
      <c r="AP19" s="841"/>
      <c r="AS19" s="980"/>
      <c r="AT19" s="980"/>
      <c r="AU19" s="980"/>
      <c r="AV19" s="980"/>
      <c r="AX19" s="970"/>
      <c r="AY19" s="970"/>
      <c r="AZ19" s="970"/>
      <c r="BA19" s="970"/>
      <c r="BC19" s="975"/>
      <c r="BD19" s="975"/>
      <c r="BE19" s="975"/>
      <c r="BF19" s="975"/>
    </row>
    <row r="20" spans="2:60" s="156" customFormat="1" ht="59.25" customHeight="1" x14ac:dyDescent="0.2">
      <c r="B20" s="855" t="s">
        <v>1248</v>
      </c>
      <c r="C20" s="856"/>
      <c r="D20" s="856"/>
      <c r="E20" s="856"/>
      <c r="F20" s="856"/>
      <c r="G20" s="856"/>
      <c r="H20" s="857"/>
      <c r="I20" s="858">
        <v>20</v>
      </c>
      <c r="J20" s="859"/>
      <c r="K20" s="663" t="s">
        <v>1250</v>
      </c>
      <c r="L20" s="651" t="s">
        <v>1253</v>
      </c>
      <c r="M20" s="651" t="s">
        <v>1258</v>
      </c>
      <c r="N20" s="545" t="str">
        <f>IF(AV20=0.5,"P"," ")</f>
        <v xml:space="preserve"> </v>
      </c>
      <c r="O20" s="545" t="str">
        <f>IF(AV20=1,"P"," ")</f>
        <v xml:space="preserve"> </v>
      </c>
      <c r="P20" s="545" t="str">
        <f>IF(AV20=1.5,"P"," ")</f>
        <v xml:space="preserve"> </v>
      </c>
      <c r="Q20" s="545" t="str">
        <f>IF(AV20=2,"P"," ")</f>
        <v xml:space="preserve"> </v>
      </c>
      <c r="R20" s="545" t="str">
        <f>IF(AV20=2.5,"P"," ")</f>
        <v xml:space="preserve"> </v>
      </c>
      <c r="S20" s="545" t="str">
        <f>IF(AV20=3,"P"," ")</f>
        <v xml:space="preserve"> </v>
      </c>
      <c r="T20" s="545" t="str">
        <f>IF(BA20=0.5,"P"," ")</f>
        <v xml:space="preserve"> </v>
      </c>
      <c r="U20" s="545" t="str">
        <f>IF(BA20=1,"P"," ")</f>
        <v xml:space="preserve"> </v>
      </c>
      <c r="V20" s="545" t="str">
        <f>IF(BA20=1.5,"P"," ")</f>
        <v xml:space="preserve"> </v>
      </c>
      <c r="W20" s="545" t="str">
        <f>IF(BA20=2,"P"," ")</f>
        <v xml:space="preserve"> </v>
      </c>
      <c r="X20" s="545" t="str">
        <f>IF(BA20=2.5,"P"," ")</f>
        <v xml:space="preserve"> </v>
      </c>
      <c r="Y20" s="545" t="str">
        <f>IF(BA20=3,"P"," ")</f>
        <v xml:space="preserve"> </v>
      </c>
      <c r="Z20" s="545" t="str">
        <f>IF(BF20=0.5,"P"," ")</f>
        <v xml:space="preserve"> </v>
      </c>
      <c r="AA20" s="545" t="str">
        <f>IF(BF20=1,"P"," ")</f>
        <v xml:space="preserve"> </v>
      </c>
      <c r="AB20" s="545" t="str">
        <f>IF(BF20=1.5,"P"," ")</f>
        <v xml:space="preserve"> </v>
      </c>
      <c r="AC20" s="545" t="str">
        <f>IF(BF20=2,"P"," ")</f>
        <v xml:space="preserve"> </v>
      </c>
      <c r="AD20" s="545" t="str">
        <f>IF(BF20=2.5,"P"," ")</f>
        <v xml:space="preserve"> </v>
      </c>
      <c r="AE20" s="545" t="str">
        <f>IF(BF20=3,"P"," ")</f>
        <v xml:space="preserve"> </v>
      </c>
      <c r="AF20" s="545" t="str">
        <f>IF(BF20=3.5,"P"," ")</f>
        <v xml:space="preserve"> </v>
      </c>
      <c r="AG20" s="545" t="str">
        <f>IF(BF20=4,"P"," ")</f>
        <v xml:space="preserve"> </v>
      </c>
      <c r="AH20" s="546">
        <f>AV20+BA20+BF20</f>
        <v>0</v>
      </c>
      <c r="AI20" s="547">
        <f>(I20*AH20)/10</f>
        <v>0</v>
      </c>
      <c r="AJ20" s="981"/>
      <c r="AK20" s="982"/>
      <c r="AL20" s="982"/>
      <c r="AM20" s="982"/>
      <c r="AN20" s="982"/>
      <c r="AO20" s="982"/>
      <c r="AP20" s="983"/>
      <c r="AQ20" s="150"/>
      <c r="AR20" s="151"/>
      <c r="AS20" s="152"/>
      <c r="AT20" s="153"/>
      <c r="AU20" s="118">
        <f>IF(AT20=0,0,(AT20/AS20)*100)</f>
        <v>0</v>
      </c>
      <c r="AV20" s="118">
        <f>IF(AT20=0,0,IF(AU20&gt;100,3,IF(AU20&gt;=90,2.5,IF(AU20&gt;=80,2,IF(AU20&gt;=70,1.5,IF(AU20&gt;=60,1,0.5))))))</f>
        <v>0</v>
      </c>
      <c r="AW20" s="154"/>
      <c r="AX20" s="152"/>
      <c r="AY20" s="153"/>
      <c r="AZ20" s="119">
        <f>IF(AY20=0,0,(AY20/AX20)*100)</f>
        <v>0</v>
      </c>
      <c r="BA20" s="119">
        <f>IF(AY20=0,0,IF(AZ20&gt;100,3,IF(AZ20&gt;=90,2.5,IF(AZ20&gt;=80,2,IF(AZ20&gt;=70,1.5,IF(AZ20&gt;=60,1,0.5))))))</f>
        <v>0</v>
      </c>
      <c r="BB20" s="155"/>
      <c r="BC20" s="152"/>
      <c r="BD20" s="153"/>
      <c r="BE20" s="120">
        <f>IF(BD20=0,0,(BD20/BC20)*100)</f>
        <v>0</v>
      </c>
      <c r="BF20" s="120">
        <f>IF(BD20=0,0,IF(BE20&gt;100,4,IF(BE20&gt;=95,3.5,IF(BE20&gt;=90,3,IF(BE20&gt;=85,2.5,IF(BE20&gt;=80,2,IF(BE20&gt;=75,1.5,IF(BE20&gt;=70,1,0.5))))))))</f>
        <v>0</v>
      </c>
    </row>
    <row r="21" spans="2:60" s="156" customFormat="1" ht="92.25" customHeight="1" x14ac:dyDescent="0.2">
      <c r="B21" s="855" t="s">
        <v>1249</v>
      </c>
      <c r="C21" s="856"/>
      <c r="D21" s="856"/>
      <c r="E21" s="856"/>
      <c r="F21" s="856"/>
      <c r="G21" s="856"/>
      <c r="H21" s="857"/>
      <c r="I21" s="858">
        <v>20</v>
      </c>
      <c r="J21" s="859"/>
      <c r="K21" s="651" t="s">
        <v>1251</v>
      </c>
      <c r="L21" s="651" t="s">
        <v>1254</v>
      </c>
      <c r="M21" s="651" t="s">
        <v>1257</v>
      </c>
      <c r="N21" s="545" t="str">
        <f>IF(AV21=0.5,"P"," ")</f>
        <v xml:space="preserve"> </v>
      </c>
      <c r="O21" s="545" t="str">
        <f>IF(AV21=1,"P"," ")</f>
        <v xml:space="preserve"> </v>
      </c>
      <c r="P21" s="545" t="str">
        <f>IF(AV21=1.5,"P"," ")</f>
        <v xml:space="preserve"> </v>
      </c>
      <c r="Q21" s="545" t="str">
        <f>IF(AV21=2,"P"," ")</f>
        <v xml:space="preserve"> </v>
      </c>
      <c r="R21" s="545" t="str">
        <f>IF(AV21=2.5,"P"," ")</f>
        <v xml:space="preserve"> </v>
      </c>
      <c r="S21" s="545" t="str">
        <f>IF(AV21=3,"P"," ")</f>
        <v xml:space="preserve"> </v>
      </c>
      <c r="T21" s="545" t="str">
        <f>IF(BA21=0.5,"P"," ")</f>
        <v xml:space="preserve"> </v>
      </c>
      <c r="U21" s="545" t="str">
        <f>IF(BA21=1,"P"," ")</f>
        <v xml:space="preserve"> </v>
      </c>
      <c r="V21" s="545" t="str">
        <f>IF(BA21=1.5,"P"," ")</f>
        <v xml:space="preserve"> </v>
      </c>
      <c r="W21" s="545" t="str">
        <f>IF(BA21=2,"P"," ")</f>
        <v xml:space="preserve"> </v>
      </c>
      <c r="X21" s="545" t="str">
        <f>IF(BA21=2.5,"P"," ")</f>
        <v xml:space="preserve"> </v>
      </c>
      <c r="Y21" s="545" t="str">
        <f>IF(BA21=3,"P"," ")</f>
        <v xml:space="preserve"> </v>
      </c>
      <c r="Z21" s="545" t="str">
        <f>IF(BF21=0.5,"P"," ")</f>
        <v xml:space="preserve"> </v>
      </c>
      <c r="AA21" s="545" t="str">
        <f>IF(BF21=1,"P"," ")</f>
        <v xml:space="preserve"> </v>
      </c>
      <c r="AB21" s="545" t="str">
        <f>IF(BF21=1.5,"P"," ")</f>
        <v xml:space="preserve"> </v>
      </c>
      <c r="AC21" s="545" t="str">
        <f>IF(BF21=2,"P"," ")</f>
        <v xml:space="preserve"> </v>
      </c>
      <c r="AD21" s="545" t="str">
        <f>IF(BF21=2.5,"P"," ")</f>
        <v xml:space="preserve"> </v>
      </c>
      <c r="AE21" s="545" t="str">
        <f>IF(BF21=3,"P"," ")</f>
        <v xml:space="preserve"> </v>
      </c>
      <c r="AF21" s="545" t="str">
        <f>IF(BF21=3.5,"P"," ")</f>
        <v xml:space="preserve"> </v>
      </c>
      <c r="AG21" s="545" t="str">
        <f>IF(BF21=4,"P"," ")</f>
        <v xml:space="preserve"> </v>
      </c>
      <c r="AH21" s="546">
        <f t="shared" ref="AH21:AH24" si="0">AV21+BA21+BF21</f>
        <v>0</v>
      </c>
      <c r="AI21" s="547">
        <f t="shared" ref="AI21:AI24" si="1">(I21*AH21)/10</f>
        <v>0</v>
      </c>
      <c r="AJ21" s="981"/>
      <c r="AK21" s="982"/>
      <c r="AL21" s="982"/>
      <c r="AM21" s="982"/>
      <c r="AN21" s="982"/>
      <c r="AO21" s="982"/>
      <c r="AP21" s="983"/>
      <c r="AQ21" s="150"/>
      <c r="AR21" s="151"/>
      <c r="AS21" s="152"/>
      <c r="AT21" s="153"/>
      <c r="AU21" s="118">
        <f t="shared" ref="AU21:AU24" si="2">IF(AT21=0,0,(AT21/AS21)*100)</f>
        <v>0</v>
      </c>
      <c r="AV21" s="118">
        <f t="shared" ref="AV21:AV24" si="3">IF(AT21=0,0,IF(AU21&gt;100,3,IF(AU21&gt;=90,2.5,IF(AU21&gt;=80,2,IF(AU21&gt;=70,1.5,IF(AU21&gt;=60,1,0.5))))))</f>
        <v>0</v>
      </c>
      <c r="AW21" s="154"/>
      <c r="AX21" s="152"/>
      <c r="AY21" s="153"/>
      <c r="AZ21" s="119">
        <f t="shared" ref="AZ21:AZ24" si="4">IF(AY21=0,0,(AY21/AX21)*100)</f>
        <v>0</v>
      </c>
      <c r="BA21" s="119">
        <f t="shared" ref="BA21:BA24" si="5">IF(AY21=0,0,IF(AZ21&gt;100,3,IF(AZ21&gt;=90,2.5,IF(AZ21&gt;=80,2,IF(AZ21&gt;=70,1.5,IF(AZ21&gt;=60,1,0.5))))))</f>
        <v>0</v>
      </c>
      <c r="BB21" s="155"/>
      <c r="BC21" s="152"/>
      <c r="BD21" s="153"/>
      <c r="BE21" s="120">
        <f t="shared" ref="BE21:BE24" si="6">IF(BD21=0,0,(BD21/BC21)*100)</f>
        <v>0</v>
      </c>
      <c r="BF21" s="120">
        <f t="shared" ref="BF21:BF24" si="7">IF(BD21=0,0,IF(BE21&gt;100,4,IF(BE21&gt;=95,3.5,IF(BE21&gt;=90,3,IF(BE21&gt;=85,2.5,IF(BE21&gt;=80,2,IF(BE21&gt;=75,1.5,IF(BE21&gt;=70,1,0.5))))))))</f>
        <v>0</v>
      </c>
    </row>
    <row r="22" spans="2:60" s="156" customFormat="1" ht="45" customHeight="1" x14ac:dyDescent="0.2">
      <c r="B22" s="952" t="s">
        <v>1259</v>
      </c>
      <c r="C22" s="953"/>
      <c r="D22" s="953"/>
      <c r="E22" s="953"/>
      <c r="F22" s="953"/>
      <c r="G22" s="953"/>
      <c r="H22" s="954"/>
      <c r="I22" s="858">
        <v>20</v>
      </c>
      <c r="J22" s="859"/>
      <c r="K22" s="651" t="s">
        <v>1252</v>
      </c>
      <c r="L22" s="651" t="s">
        <v>1255</v>
      </c>
      <c r="M22" s="539" t="s">
        <v>1256</v>
      </c>
      <c r="N22" s="545" t="str">
        <f>IF(AV22=0.5,"P"," ")</f>
        <v xml:space="preserve"> </v>
      </c>
      <c r="O22" s="545" t="str">
        <f>IF(AV22=1,"P"," ")</f>
        <v xml:space="preserve"> </v>
      </c>
      <c r="P22" s="545" t="str">
        <f>IF(AV22=1.5,"P"," ")</f>
        <v xml:space="preserve"> </v>
      </c>
      <c r="Q22" s="545" t="str">
        <f>IF(AV22=2,"P"," ")</f>
        <v xml:space="preserve"> </v>
      </c>
      <c r="R22" s="545" t="str">
        <f>IF(AV22=2.5,"P"," ")</f>
        <v xml:space="preserve"> </v>
      </c>
      <c r="S22" s="545" t="str">
        <f>IF(AV22=3,"P"," ")</f>
        <v xml:space="preserve"> </v>
      </c>
      <c r="T22" s="545" t="str">
        <f>IF(BA22=0.5,"P"," ")</f>
        <v xml:space="preserve"> </v>
      </c>
      <c r="U22" s="545" t="str">
        <f>IF(BA22=1,"P"," ")</f>
        <v xml:space="preserve"> </v>
      </c>
      <c r="V22" s="545" t="str">
        <f>IF(BA22=1.5,"P"," ")</f>
        <v xml:space="preserve"> </v>
      </c>
      <c r="W22" s="545" t="str">
        <f>IF(BA22=2,"P"," ")</f>
        <v xml:space="preserve"> </v>
      </c>
      <c r="X22" s="545" t="str">
        <f>IF(BA22=2.5,"P"," ")</f>
        <v xml:space="preserve"> </v>
      </c>
      <c r="Y22" s="545" t="str">
        <f>IF(BA22=3,"P"," ")</f>
        <v xml:space="preserve"> </v>
      </c>
      <c r="Z22" s="545" t="str">
        <f>IF(BF22=0.5,"P"," ")</f>
        <v xml:space="preserve"> </v>
      </c>
      <c r="AA22" s="545" t="str">
        <f>IF(BF22=1,"P"," ")</f>
        <v xml:space="preserve"> </v>
      </c>
      <c r="AB22" s="545" t="str">
        <f>IF(BF22=1.5,"P"," ")</f>
        <v xml:space="preserve"> </v>
      </c>
      <c r="AC22" s="545" t="str">
        <f>IF(BF22=2,"P"," ")</f>
        <v xml:space="preserve"> </v>
      </c>
      <c r="AD22" s="545" t="str">
        <f>IF(BF22=2.5,"P"," ")</f>
        <v xml:space="preserve"> </v>
      </c>
      <c r="AE22" s="545" t="str">
        <f>IF(BF22=3,"P"," ")</f>
        <v xml:space="preserve"> </v>
      </c>
      <c r="AF22" s="545" t="str">
        <f>IF(BF22=3.5,"P"," ")</f>
        <v xml:space="preserve"> </v>
      </c>
      <c r="AG22" s="545" t="str">
        <f>IF(BF22=4,"P"," ")</f>
        <v xml:space="preserve"> </v>
      </c>
      <c r="AH22" s="546">
        <f t="shared" si="0"/>
        <v>0</v>
      </c>
      <c r="AI22" s="547">
        <f t="shared" si="1"/>
        <v>0</v>
      </c>
      <c r="AJ22" s="981"/>
      <c r="AK22" s="982"/>
      <c r="AL22" s="982"/>
      <c r="AM22" s="982"/>
      <c r="AN22" s="982"/>
      <c r="AO22" s="982"/>
      <c r="AP22" s="983"/>
      <c r="AQ22" s="150"/>
      <c r="AR22" s="151"/>
      <c r="AS22" s="152"/>
      <c r="AT22" s="153"/>
      <c r="AU22" s="118">
        <f t="shared" si="2"/>
        <v>0</v>
      </c>
      <c r="AV22" s="118">
        <f t="shared" si="3"/>
        <v>0</v>
      </c>
      <c r="AW22" s="154"/>
      <c r="AX22" s="152"/>
      <c r="AY22" s="153"/>
      <c r="AZ22" s="119">
        <f t="shared" si="4"/>
        <v>0</v>
      </c>
      <c r="BA22" s="119">
        <f t="shared" si="5"/>
        <v>0</v>
      </c>
      <c r="BB22" s="155"/>
      <c r="BC22" s="152"/>
      <c r="BD22" s="153"/>
      <c r="BE22" s="120">
        <f t="shared" si="6"/>
        <v>0</v>
      </c>
      <c r="BF22" s="120">
        <f t="shared" si="7"/>
        <v>0</v>
      </c>
    </row>
    <row r="23" spans="2:60" s="156" customFormat="1" ht="71.25" customHeight="1" x14ac:dyDescent="0.2">
      <c r="B23" s="855" t="s">
        <v>1260</v>
      </c>
      <c r="C23" s="856"/>
      <c r="D23" s="856"/>
      <c r="E23" s="856"/>
      <c r="F23" s="856"/>
      <c r="G23" s="856"/>
      <c r="H23" s="857"/>
      <c r="I23" s="858">
        <v>10</v>
      </c>
      <c r="J23" s="859"/>
      <c r="K23" s="662" t="s">
        <v>1261</v>
      </c>
      <c r="L23" s="662" t="s">
        <v>1262</v>
      </c>
      <c r="M23" s="662" t="s">
        <v>1263</v>
      </c>
      <c r="N23" s="545" t="str">
        <f t="shared" ref="N23:N24" si="8">IF(AV23=0.5,"P"," ")</f>
        <v xml:space="preserve"> </v>
      </c>
      <c r="O23" s="545" t="str">
        <f t="shared" ref="O23:O24" si="9">IF(AV23=1,"P"," ")</f>
        <v xml:space="preserve"> </v>
      </c>
      <c r="P23" s="545" t="str">
        <f t="shared" ref="P23:P24" si="10">IF(AV23=1.5,"P"," ")</f>
        <v xml:space="preserve"> </v>
      </c>
      <c r="Q23" s="545" t="str">
        <f t="shared" ref="Q23:Q24" si="11">IF(AV23=2,"P"," ")</f>
        <v xml:space="preserve"> </v>
      </c>
      <c r="R23" s="545" t="str">
        <f t="shared" ref="R23:R24" si="12">IF(AV23=2.5,"P"," ")</f>
        <v xml:space="preserve"> </v>
      </c>
      <c r="S23" s="545" t="str">
        <f t="shared" ref="S23:S24" si="13">IF(AV23=3,"P"," ")</f>
        <v xml:space="preserve"> </v>
      </c>
      <c r="T23" s="545" t="str">
        <f t="shared" ref="T23:T24" si="14">IF(BA23=0.5,"P"," ")</f>
        <v xml:space="preserve"> </v>
      </c>
      <c r="U23" s="545" t="str">
        <f t="shared" ref="U23:U24" si="15">IF(BA23=1,"P"," ")</f>
        <v xml:space="preserve"> </v>
      </c>
      <c r="V23" s="545" t="str">
        <f t="shared" ref="V23:V24" si="16">IF(BA23=1.5,"P"," ")</f>
        <v xml:space="preserve"> </v>
      </c>
      <c r="W23" s="545" t="str">
        <f t="shared" ref="W23:W24" si="17">IF(BA23=2,"P"," ")</f>
        <v xml:space="preserve"> </v>
      </c>
      <c r="X23" s="545" t="str">
        <f t="shared" ref="X23:X24" si="18">IF(BA23=2.5,"P"," ")</f>
        <v xml:space="preserve"> </v>
      </c>
      <c r="Y23" s="545" t="str">
        <f t="shared" ref="Y23:Y24" si="19">IF(BA23=3,"P"," ")</f>
        <v xml:space="preserve"> </v>
      </c>
      <c r="Z23" s="545" t="str">
        <f t="shared" ref="Z23:Z24" si="20">IF(BF23=0.5,"P"," ")</f>
        <v xml:space="preserve"> </v>
      </c>
      <c r="AA23" s="545" t="str">
        <f t="shared" ref="AA23:AA24" si="21">IF(BF23=1,"P"," ")</f>
        <v xml:space="preserve"> </v>
      </c>
      <c r="AB23" s="545" t="str">
        <f t="shared" ref="AB23:AB24" si="22">IF(BF23=1.5,"P"," ")</f>
        <v xml:space="preserve"> </v>
      </c>
      <c r="AC23" s="545" t="str">
        <f t="shared" ref="AC23:AC24" si="23">IF(BF23=2,"P"," ")</f>
        <v xml:space="preserve"> </v>
      </c>
      <c r="AD23" s="545" t="str">
        <f t="shared" ref="AD23:AD24" si="24">IF(BF23=2.5,"P"," ")</f>
        <v xml:space="preserve"> </v>
      </c>
      <c r="AE23" s="545" t="str">
        <f t="shared" ref="AE23:AE24" si="25">IF(BF23=3,"P"," ")</f>
        <v xml:space="preserve"> </v>
      </c>
      <c r="AF23" s="545" t="str">
        <f t="shared" ref="AF23:AF24" si="26">IF(BF23=3.5,"P"," ")</f>
        <v xml:space="preserve"> </v>
      </c>
      <c r="AG23" s="545" t="str">
        <f t="shared" ref="AG23:AG24" si="27">IF(BF23=4,"P"," ")</f>
        <v xml:space="preserve"> </v>
      </c>
      <c r="AH23" s="546">
        <f t="shared" si="0"/>
        <v>0</v>
      </c>
      <c r="AI23" s="547">
        <f t="shared" si="1"/>
        <v>0</v>
      </c>
      <c r="AJ23" s="981"/>
      <c r="AK23" s="982"/>
      <c r="AL23" s="982"/>
      <c r="AM23" s="982"/>
      <c r="AN23" s="982"/>
      <c r="AO23" s="982"/>
      <c r="AP23" s="983"/>
      <c r="AQ23" s="150"/>
      <c r="AR23" s="151"/>
      <c r="AS23" s="152"/>
      <c r="AT23" s="153"/>
      <c r="AU23" s="118">
        <f t="shared" si="2"/>
        <v>0</v>
      </c>
      <c r="AV23" s="118">
        <f t="shared" si="3"/>
        <v>0</v>
      </c>
      <c r="AW23" s="154"/>
      <c r="AX23" s="152"/>
      <c r="AY23" s="153"/>
      <c r="AZ23" s="119">
        <f t="shared" si="4"/>
        <v>0</v>
      </c>
      <c r="BA23" s="119">
        <f t="shared" si="5"/>
        <v>0</v>
      </c>
      <c r="BB23" s="155"/>
      <c r="BC23" s="152"/>
      <c r="BD23" s="153"/>
      <c r="BE23" s="120">
        <f t="shared" si="6"/>
        <v>0</v>
      </c>
      <c r="BF23" s="120">
        <f t="shared" si="7"/>
        <v>0</v>
      </c>
    </row>
    <row r="24" spans="2:60" s="156" customFormat="1" ht="19.5" hidden="1" customHeight="1" x14ac:dyDescent="0.2">
      <c r="B24" s="860"/>
      <c r="C24" s="861"/>
      <c r="D24" s="861"/>
      <c r="E24" s="861"/>
      <c r="F24" s="861"/>
      <c r="G24" s="861"/>
      <c r="H24" s="862"/>
      <c r="I24" s="863"/>
      <c r="J24" s="864"/>
      <c r="K24" s="544"/>
      <c r="L24" s="544"/>
      <c r="M24" s="544"/>
      <c r="N24" s="545" t="str">
        <f t="shared" si="8"/>
        <v xml:space="preserve"> </v>
      </c>
      <c r="O24" s="545" t="str">
        <f t="shared" si="9"/>
        <v xml:space="preserve"> </v>
      </c>
      <c r="P24" s="545" t="str">
        <f t="shared" si="10"/>
        <v xml:space="preserve"> </v>
      </c>
      <c r="Q24" s="545" t="str">
        <f t="shared" si="11"/>
        <v xml:space="preserve"> </v>
      </c>
      <c r="R24" s="545" t="str">
        <f t="shared" si="12"/>
        <v xml:space="preserve"> </v>
      </c>
      <c r="S24" s="545" t="str">
        <f t="shared" si="13"/>
        <v xml:space="preserve"> </v>
      </c>
      <c r="T24" s="545" t="str">
        <f t="shared" si="14"/>
        <v xml:space="preserve"> </v>
      </c>
      <c r="U24" s="545" t="str">
        <f t="shared" si="15"/>
        <v xml:space="preserve"> </v>
      </c>
      <c r="V24" s="545" t="str">
        <f t="shared" si="16"/>
        <v xml:space="preserve"> </v>
      </c>
      <c r="W24" s="545" t="str">
        <f t="shared" si="17"/>
        <v xml:space="preserve"> </v>
      </c>
      <c r="X24" s="545" t="str">
        <f t="shared" si="18"/>
        <v xml:space="preserve"> </v>
      </c>
      <c r="Y24" s="545" t="str">
        <f t="shared" si="19"/>
        <v xml:space="preserve"> </v>
      </c>
      <c r="Z24" s="545" t="str">
        <f t="shared" si="20"/>
        <v xml:space="preserve"> </v>
      </c>
      <c r="AA24" s="545" t="str">
        <f t="shared" si="21"/>
        <v xml:space="preserve"> </v>
      </c>
      <c r="AB24" s="545" t="str">
        <f t="shared" si="22"/>
        <v xml:space="preserve"> </v>
      </c>
      <c r="AC24" s="545" t="str">
        <f t="shared" si="23"/>
        <v xml:space="preserve"> </v>
      </c>
      <c r="AD24" s="545" t="str">
        <f t="shared" si="24"/>
        <v xml:space="preserve"> </v>
      </c>
      <c r="AE24" s="545" t="str">
        <f t="shared" si="25"/>
        <v xml:space="preserve"> </v>
      </c>
      <c r="AF24" s="545" t="str">
        <f t="shared" si="26"/>
        <v xml:space="preserve"> </v>
      </c>
      <c r="AG24" s="545" t="str">
        <f t="shared" si="27"/>
        <v xml:space="preserve"> </v>
      </c>
      <c r="AH24" s="546">
        <f t="shared" si="0"/>
        <v>0</v>
      </c>
      <c r="AI24" s="547">
        <f t="shared" si="1"/>
        <v>0</v>
      </c>
      <c r="AJ24" s="981"/>
      <c r="AK24" s="982"/>
      <c r="AL24" s="982"/>
      <c r="AM24" s="982"/>
      <c r="AN24" s="982"/>
      <c r="AO24" s="982"/>
      <c r="AP24" s="983"/>
      <c r="AQ24" s="150"/>
      <c r="AR24" s="151"/>
      <c r="AS24" s="152"/>
      <c r="AT24" s="153"/>
      <c r="AU24" s="118">
        <f t="shared" si="2"/>
        <v>0</v>
      </c>
      <c r="AV24" s="118">
        <f t="shared" si="3"/>
        <v>0</v>
      </c>
      <c r="AW24" s="154"/>
      <c r="AX24" s="152"/>
      <c r="AY24" s="153"/>
      <c r="AZ24" s="119">
        <f t="shared" si="4"/>
        <v>0</v>
      </c>
      <c r="BA24" s="119">
        <f t="shared" si="5"/>
        <v>0</v>
      </c>
      <c r="BB24" s="155"/>
      <c r="BC24" s="152"/>
      <c r="BD24" s="153"/>
      <c r="BE24" s="120">
        <f t="shared" si="6"/>
        <v>0</v>
      </c>
      <c r="BF24" s="120">
        <f t="shared" si="7"/>
        <v>0</v>
      </c>
    </row>
    <row r="25" spans="2:60" s="157" customFormat="1" ht="20.25" customHeight="1" x14ac:dyDescent="0.2">
      <c r="B25" s="957" t="s">
        <v>43</v>
      </c>
      <c r="C25" s="958"/>
      <c r="D25" s="958"/>
      <c r="E25" s="958"/>
      <c r="F25" s="958"/>
      <c r="G25" s="958"/>
      <c r="H25" s="959"/>
      <c r="I25" s="955">
        <f>SUMIF(I20:J24,"&gt;0",I20:J24)</f>
        <v>70</v>
      </c>
      <c r="J25" s="956"/>
      <c r="K25" s="865" t="s">
        <v>98</v>
      </c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6"/>
      <c r="Y25" s="866"/>
      <c r="Z25" s="866"/>
      <c r="AA25" s="866"/>
      <c r="AB25" s="866"/>
      <c r="AC25" s="866"/>
      <c r="AD25" s="866"/>
      <c r="AE25" s="866"/>
      <c r="AF25" s="866"/>
      <c r="AG25" s="866"/>
      <c r="AH25" s="867"/>
      <c r="AI25" s="548">
        <f>SUMIF(AI20:AI24,"&gt;0",AI20:AI24)</f>
        <v>0</v>
      </c>
      <c r="AJ25" s="549"/>
      <c r="AK25" s="549"/>
      <c r="AL25" s="549"/>
      <c r="AM25" s="549"/>
      <c r="AN25" s="549"/>
      <c r="AO25" s="549"/>
      <c r="AP25" s="549"/>
      <c r="AS25" s="158"/>
    </row>
    <row r="26" spans="2:60" ht="3" customHeight="1" x14ac:dyDescent="0.2"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0"/>
      <c r="AP26" s="550"/>
      <c r="BB26" s="124"/>
      <c r="BC26" s="125"/>
      <c r="BD26" s="125"/>
      <c r="BE26" s="126"/>
      <c r="BF26" s="123"/>
      <c r="BG26" s="124"/>
      <c r="BH26" s="125"/>
    </row>
    <row r="27" spans="2:60" ht="8.25" customHeight="1" x14ac:dyDescent="0.2"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BB27" s="124"/>
      <c r="BC27" s="125"/>
      <c r="BD27" s="125"/>
      <c r="BE27" s="126"/>
      <c r="BF27" s="123"/>
      <c r="BG27" s="124"/>
      <c r="BH27" s="125"/>
    </row>
    <row r="28" spans="2:60" s="159" customFormat="1" ht="15.75" customHeight="1" x14ac:dyDescent="0.2">
      <c r="B28" s="1012" t="s">
        <v>203</v>
      </c>
      <c r="C28" s="1012"/>
      <c r="D28" s="1012"/>
      <c r="E28" s="1012"/>
      <c r="F28" s="1012"/>
      <c r="G28" s="1012"/>
      <c r="H28" s="1012"/>
      <c r="I28" s="1012"/>
      <c r="J28" s="1012"/>
      <c r="K28" s="1012"/>
      <c r="L28" s="1012"/>
      <c r="M28" s="1012"/>
      <c r="N28" s="1012"/>
      <c r="O28" s="1012"/>
      <c r="P28" s="1012"/>
      <c r="Q28" s="1012"/>
      <c r="R28" s="1012"/>
      <c r="S28" s="1012"/>
      <c r="T28" s="1012"/>
      <c r="U28" s="1012"/>
      <c r="V28" s="1012"/>
      <c r="W28" s="1012"/>
      <c r="X28" s="1012"/>
      <c r="Y28" s="1012"/>
      <c r="Z28" s="1012"/>
      <c r="AA28" s="1012"/>
      <c r="AB28" s="1012"/>
      <c r="AC28" s="1012"/>
      <c r="AD28" s="1012"/>
      <c r="AE28" s="1012"/>
      <c r="AF28" s="1012"/>
      <c r="AG28" s="1012"/>
      <c r="AH28" s="1012"/>
      <c r="AI28" s="1012"/>
      <c r="AJ28" s="1012"/>
      <c r="AK28" s="1012"/>
      <c r="AL28" s="1012"/>
      <c r="AM28" s="1012"/>
      <c r="AN28" s="1012"/>
      <c r="AO28" s="1012"/>
      <c r="AP28" s="1012"/>
      <c r="AV28" s="160"/>
      <c r="AW28" s="160"/>
      <c r="AX28" s="160"/>
      <c r="AY28" s="160"/>
      <c r="AZ28" s="160"/>
      <c r="BA28" s="160"/>
      <c r="BB28" s="161"/>
      <c r="BC28" s="161"/>
      <c r="BD28" s="161"/>
      <c r="BE28" s="160"/>
      <c r="BF28" s="160"/>
      <c r="BG28" s="161"/>
      <c r="BH28" s="161"/>
    </row>
    <row r="29" spans="2:60" s="228" customFormat="1" ht="21.75" customHeight="1" x14ac:dyDescent="0.2">
      <c r="B29" s="551" t="s">
        <v>49</v>
      </c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S29" s="237"/>
    </row>
    <row r="30" spans="2:60" s="162" customFormat="1" ht="15.75" customHeight="1" x14ac:dyDescent="0.2">
      <c r="B30" s="963" t="s">
        <v>50</v>
      </c>
      <c r="C30" s="964"/>
      <c r="D30" s="964"/>
      <c r="E30" s="964"/>
      <c r="F30" s="964"/>
      <c r="G30" s="964"/>
      <c r="H30" s="964"/>
      <c r="I30" s="964"/>
      <c r="J30" s="964"/>
      <c r="K30" s="964"/>
      <c r="L30" s="964"/>
      <c r="M30" s="965"/>
      <c r="N30" s="916" t="s">
        <v>20</v>
      </c>
      <c r="O30" s="917"/>
      <c r="P30" s="917"/>
      <c r="Q30" s="918"/>
      <c r="R30" s="960" t="s">
        <v>45</v>
      </c>
      <c r="S30" s="961"/>
      <c r="T30" s="961"/>
      <c r="U30" s="962"/>
      <c r="V30" s="960" t="s">
        <v>45</v>
      </c>
      <c r="W30" s="961"/>
      <c r="X30" s="961"/>
      <c r="Y30" s="962"/>
      <c r="Z30" s="963"/>
      <c r="AA30" s="964"/>
      <c r="AB30" s="964"/>
      <c r="AC30" s="965"/>
      <c r="AD30" s="868" t="s">
        <v>55</v>
      </c>
      <c r="AE30" s="869"/>
      <c r="AF30" s="869"/>
      <c r="AG30" s="870"/>
      <c r="AH30" s="889" t="s">
        <v>56</v>
      </c>
      <c r="AI30" s="890"/>
      <c r="AJ30" s="890"/>
      <c r="AK30" s="890"/>
      <c r="AL30" s="890"/>
      <c r="AM30" s="890"/>
      <c r="AN30" s="890"/>
      <c r="AO30" s="890"/>
      <c r="AP30" s="891"/>
      <c r="AQ30" s="123"/>
      <c r="AR30" s="123"/>
      <c r="AS30" s="806" t="s">
        <v>37</v>
      </c>
      <c r="AT30" s="806"/>
      <c r="AU30" s="806"/>
      <c r="AV30" s="807" t="s">
        <v>41</v>
      </c>
      <c r="AW30" s="130"/>
      <c r="AX30" s="808" t="s">
        <v>37</v>
      </c>
      <c r="AY30" s="808"/>
      <c r="AZ30" s="808"/>
      <c r="BA30" s="809" t="s">
        <v>41</v>
      </c>
      <c r="BB30" s="130"/>
      <c r="BC30" s="810" t="s">
        <v>33</v>
      </c>
      <c r="BD30" s="810"/>
      <c r="BE30" s="810"/>
      <c r="BF30" s="811" t="s">
        <v>41</v>
      </c>
    </row>
    <row r="31" spans="2:60" s="162" customFormat="1" ht="15.75" customHeight="1" x14ac:dyDescent="0.2">
      <c r="B31" s="990"/>
      <c r="C31" s="991"/>
      <c r="D31" s="991"/>
      <c r="E31" s="991"/>
      <c r="F31" s="991"/>
      <c r="G31" s="991"/>
      <c r="H31" s="991"/>
      <c r="I31" s="991"/>
      <c r="J31" s="991"/>
      <c r="K31" s="991"/>
      <c r="L31" s="991"/>
      <c r="M31" s="992"/>
      <c r="N31" s="919"/>
      <c r="O31" s="920"/>
      <c r="P31" s="920"/>
      <c r="Q31" s="921"/>
      <c r="R31" s="910" t="s">
        <v>53</v>
      </c>
      <c r="S31" s="911"/>
      <c r="T31" s="911"/>
      <c r="U31" s="912"/>
      <c r="V31" s="913" t="s">
        <v>54</v>
      </c>
      <c r="W31" s="914"/>
      <c r="X31" s="914"/>
      <c r="Y31" s="915"/>
      <c r="Z31" s="552"/>
      <c r="AA31" s="553"/>
      <c r="AB31" s="553"/>
      <c r="AC31" s="554"/>
      <c r="AD31" s="871"/>
      <c r="AE31" s="872"/>
      <c r="AF31" s="872"/>
      <c r="AG31" s="873"/>
      <c r="AH31" s="892"/>
      <c r="AI31" s="893"/>
      <c r="AJ31" s="893"/>
      <c r="AK31" s="893"/>
      <c r="AL31" s="893"/>
      <c r="AM31" s="893"/>
      <c r="AN31" s="893"/>
      <c r="AO31" s="893"/>
      <c r="AP31" s="894"/>
      <c r="AQ31" s="123"/>
      <c r="AR31" s="123"/>
      <c r="AS31" s="812" t="s">
        <v>38</v>
      </c>
      <c r="AT31" s="812"/>
      <c r="AU31" s="812"/>
      <c r="AV31" s="807"/>
      <c r="AW31" s="123"/>
      <c r="AX31" s="813" t="s">
        <v>39</v>
      </c>
      <c r="AY31" s="813"/>
      <c r="AZ31" s="813"/>
      <c r="BA31" s="809"/>
      <c r="BC31" s="814" t="s">
        <v>40</v>
      </c>
      <c r="BD31" s="814"/>
      <c r="BE31" s="814"/>
      <c r="BF31" s="811"/>
    </row>
    <row r="32" spans="2:60" s="162" customFormat="1" ht="15.75" customHeight="1" thickBot="1" x14ac:dyDescent="0.25">
      <c r="B32" s="990"/>
      <c r="C32" s="991"/>
      <c r="D32" s="991"/>
      <c r="E32" s="991"/>
      <c r="F32" s="991"/>
      <c r="G32" s="991"/>
      <c r="H32" s="991"/>
      <c r="I32" s="991"/>
      <c r="J32" s="991"/>
      <c r="K32" s="991"/>
      <c r="L32" s="991"/>
      <c r="M32" s="992"/>
      <c r="N32" s="919"/>
      <c r="O32" s="920"/>
      <c r="P32" s="920"/>
      <c r="Q32" s="921"/>
      <c r="R32" s="910"/>
      <c r="S32" s="911"/>
      <c r="T32" s="911"/>
      <c r="U32" s="912"/>
      <c r="V32" s="913"/>
      <c r="W32" s="914"/>
      <c r="X32" s="914"/>
      <c r="Y32" s="915"/>
      <c r="Z32" s="919" t="s">
        <v>44</v>
      </c>
      <c r="AA32" s="920"/>
      <c r="AB32" s="920"/>
      <c r="AC32" s="921"/>
      <c r="AD32" s="966" t="s">
        <v>108</v>
      </c>
      <c r="AE32" s="967"/>
      <c r="AF32" s="967"/>
      <c r="AG32" s="968"/>
      <c r="AH32" s="994" t="s">
        <v>57</v>
      </c>
      <c r="AI32" s="994"/>
      <c r="AJ32" s="994"/>
      <c r="AK32" s="994"/>
      <c r="AL32" s="994"/>
      <c r="AM32" s="994"/>
      <c r="AN32" s="994"/>
      <c r="AO32" s="994"/>
      <c r="AP32" s="994"/>
      <c r="AQ32" s="123"/>
      <c r="AR32" s="123"/>
      <c r="AS32" s="815" t="s">
        <v>32</v>
      </c>
      <c r="AT32" s="815"/>
      <c r="AU32" s="815"/>
      <c r="AV32" s="807"/>
      <c r="AW32" s="123"/>
      <c r="AX32" s="816" t="s">
        <v>32</v>
      </c>
      <c r="AY32" s="816"/>
      <c r="AZ32" s="816"/>
      <c r="BA32" s="809"/>
      <c r="BC32" s="817" t="s">
        <v>32</v>
      </c>
      <c r="BD32" s="817"/>
      <c r="BE32" s="817"/>
      <c r="BF32" s="811"/>
    </row>
    <row r="33" spans="1:60" s="176" customFormat="1" ht="15.75" customHeight="1" thickTop="1" x14ac:dyDescent="0.35">
      <c r="B33" s="922" t="s">
        <v>30</v>
      </c>
      <c r="C33" s="923"/>
      <c r="D33" s="923"/>
      <c r="E33" s="923"/>
      <c r="F33" s="923"/>
      <c r="G33" s="923"/>
      <c r="H33" s="923"/>
      <c r="I33" s="923"/>
      <c r="J33" s="923"/>
      <c r="K33" s="923"/>
      <c r="L33" s="923"/>
      <c r="M33" s="924"/>
      <c r="N33" s="922" t="s">
        <v>21</v>
      </c>
      <c r="O33" s="923"/>
      <c r="P33" s="923"/>
      <c r="Q33" s="924"/>
      <c r="R33" s="922" t="s">
        <v>58</v>
      </c>
      <c r="S33" s="923"/>
      <c r="T33" s="923"/>
      <c r="U33" s="924"/>
      <c r="V33" s="922" t="s">
        <v>22</v>
      </c>
      <c r="W33" s="923"/>
      <c r="X33" s="923"/>
      <c r="Y33" s="924"/>
      <c r="Z33" s="922" t="s">
        <v>23</v>
      </c>
      <c r="AA33" s="923"/>
      <c r="AB33" s="923"/>
      <c r="AC33" s="924"/>
      <c r="AD33" s="555"/>
      <c r="AE33" s="556"/>
      <c r="AF33" s="899">
        <v>5</v>
      </c>
      <c r="AG33" s="900"/>
      <c r="AH33" s="993" t="s">
        <v>59</v>
      </c>
      <c r="AI33" s="993"/>
      <c r="AJ33" s="993"/>
      <c r="AK33" s="993"/>
      <c r="AL33" s="993"/>
      <c r="AM33" s="993"/>
      <c r="AN33" s="993"/>
      <c r="AO33" s="993"/>
      <c r="AP33" s="993"/>
      <c r="AQ33" s="173"/>
      <c r="AR33" s="123"/>
      <c r="AS33" s="804" t="s">
        <v>34</v>
      </c>
      <c r="AT33" s="804"/>
      <c r="AU33" s="804"/>
      <c r="AV33" s="166">
        <v>0.5</v>
      </c>
      <c r="AW33" s="167"/>
      <c r="AX33" s="805" t="s">
        <v>34</v>
      </c>
      <c r="AY33" s="805"/>
      <c r="AZ33" s="805"/>
      <c r="BA33" s="168">
        <v>0.5</v>
      </c>
      <c r="BB33" s="169"/>
      <c r="BC33" s="801" t="s">
        <v>35</v>
      </c>
      <c r="BD33" s="801"/>
      <c r="BE33" s="801"/>
      <c r="BF33" s="170">
        <v>0.5</v>
      </c>
    </row>
    <row r="34" spans="1:60" s="180" customFormat="1" ht="14.25" customHeight="1" x14ac:dyDescent="0.35">
      <c r="B34" s="931" t="s">
        <v>51</v>
      </c>
      <c r="C34" s="932"/>
      <c r="D34" s="932"/>
      <c r="E34" s="932"/>
      <c r="F34" s="932"/>
      <c r="G34" s="932"/>
      <c r="H34" s="932"/>
      <c r="I34" s="932"/>
      <c r="J34" s="932"/>
      <c r="K34" s="932"/>
      <c r="L34" s="932"/>
      <c r="M34" s="933"/>
      <c r="N34" s="874"/>
      <c r="O34" s="875"/>
      <c r="P34" s="875"/>
      <c r="Q34" s="876"/>
      <c r="R34" s="874"/>
      <c r="S34" s="875"/>
      <c r="T34" s="875"/>
      <c r="U34" s="876"/>
      <c r="V34" s="874"/>
      <c r="W34" s="875"/>
      <c r="X34" s="875"/>
      <c r="Y34" s="876"/>
      <c r="Z34" s="874"/>
      <c r="AA34" s="875"/>
      <c r="AB34" s="875"/>
      <c r="AC34" s="876"/>
      <c r="AD34" s="874"/>
      <c r="AE34" s="875"/>
      <c r="AF34" s="875"/>
      <c r="AG34" s="876"/>
      <c r="AH34" s="895"/>
      <c r="AI34" s="895"/>
      <c r="AJ34" s="895"/>
      <c r="AK34" s="895"/>
      <c r="AL34" s="895"/>
      <c r="AM34" s="895"/>
      <c r="AN34" s="895"/>
      <c r="AO34" s="895"/>
      <c r="AP34" s="895"/>
      <c r="AQ34" s="177"/>
      <c r="AR34" s="123"/>
      <c r="AS34" s="804" t="s">
        <v>280</v>
      </c>
      <c r="AT34" s="804"/>
      <c r="AU34" s="804"/>
      <c r="AV34" s="166">
        <v>1</v>
      </c>
      <c r="AW34" s="174"/>
      <c r="AX34" s="805" t="s">
        <v>280</v>
      </c>
      <c r="AY34" s="805"/>
      <c r="AZ34" s="805"/>
      <c r="BA34" s="168">
        <v>1</v>
      </c>
      <c r="BB34" s="175"/>
      <c r="BC34" s="801" t="s">
        <v>284</v>
      </c>
      <c r="BD34" s="801"/>
      <c r="BE34" s="801"/>
      <c r="BF34" s="170">
        <v>1</v>
      </c>
    </row>
    <row r="35" spans="1:60" s="182" customFormat="1" ht="14.25" customHeight="1" x14ac:dyDescent="0.2">
      <c r="A35" s="225" t="s">
        <v>569</v>
      </c>
      <c r="B35" s="928" t="str">
        <f>IF(A35="","","1. "&amp;VLOOKUP(A35,SMTN!$A:$E,2,0))</f>
        <v xml:space="preserve">1. การมุ่งผลสัมฤทธิ์ </v>
      </c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30"/>
      <c r="N35" s="874">
        <v>4</v>
      </c>
      <c r="O35" s="875"/>
      <c r="P35" s="875"/>
      <c r="Q35" s="876"/>
      <c r="R35" s="874">
        <v>1</v>
      </c>
      <c r="S35" s="875"/>
      <c r="T35" s="875"/>
      <c r="U35" s="876"/>
      <c r="V35" s="874"/>
      <c r="W35" s="875"/>
      <c r="X35" s="875"/>
      <c r="Y35" s="876"/>
      <c r="Z35" s="877" t="str">
        <f>IF(V35="","",VLOOKUP((R35&amp;V35),'DATA '!$B$2:$E$37,4,0))</f>
        <v/>
      </c>
      <c r="AA35" s="878"/>
      <c r="AB35" s="878"/>
      <c r="AC35" s="879"/>
      <c r="AD35" s="880">
        <f t="shared" ref="AD35:AD39" si="28">IF(V35=0,0,(N35*Z35)/5)</f>
        <v>0</v>
      </c>
      <c r="AE35" s="881"/>
      <c r="AF35" s="881"/>
      <c r="AG35" s="882"/>
      <c r="AH35" s="895"/>
      <c r="AI35" s="895"/>
      <c r="AJ35" s="895"/>
      <c r="AK35" s="895"/>
      <c r="AL35" s="895"/>
      <c r="AM35" s="895"/>
      <c r="AN35" s="895"/>
      <c r="AO35" s="895"/>
      <c r="AP35" s="895"/>
      <c r="AQ35" s="181"/>
      <c r="AR35" s="123"/>
      <c r="AS35" s="802" t="s">
        <v>281</v>
      </c>
      <c r="AT35" s="802"/>
      <c r="AU35" s="802"/>
      <c r="AV35" s="166">
        <v>1.5</v>
      </c>
      <c r="AW35" s="178"/>
      <c r="AX35" s="803" t="s">
        <v>281</v>
      </c>
      <c r="AY35" s="803"/>
      <c r="AZ35" s="803"/>
      <c r="BA35" s="168">
        <v>1.5</v>
      </c>
      <c r="BB35" s="179"/>
      <c r="BC35" s="800" t="s">
        <v>285</v>
      </c>
      <c r="BD35" s="800"/>
      <c r="BE35" s="800"/>
      <c r="BF35" s="170">
        <v>1.5</v>
      </c>
    </row>
    <row r="36" spans="1:60" s="182" customFormat="1" ht="14.25" customHeight="1" x14ac:dyDescent="0.2">
      <c r="A36" s="225" t="s">
        <v>570</v>
      </c>
      <c r="B36" s="928" t="str">
        <f>IF(A36="","","2. "&amp;VLOOKUP(A36,SMTN!$A:$E,2,0))</f>
        <v>2. การยึดมั่นในความถูกต้องและจริยธรรม</v>
      </c>
      <c r="C36" s="929"/>
      <c r="D36" s="929"/>
      <c r="E36" s="929"/>
      <c r="F36" s="929"/>
      <c r="G36" s="929"/>
      <c r="H36" s="929"/>
      <c r="I36" s="929"/>
      <c r="J36" s="929"/>
      <c r="K36" s="929"/>
      <c r="L36" s="929"/>
      <c r="M36" s="930"/>
      <c r="N36" s="874">
        <v>4</v>
      </c>
      <c r="O36" s="875"/>
      <c r="P36" s="875"/>
      <c r="Q36" s="876"/>
      <c r="R36" s="874">
        <v>1</v>
      </c>
      <c r="S36" s="875"/>
      <c r="T36" s="875"/>
      <c r="U36" s="876"/>
      <c r="V36" s="874"/>
      <c r="W36" s="875"/>
      <c r="X36" s="875"/>
      <c r="Y36" s="876"/>
      <c r="Z36" s="877" t="str">
        <f>IF(V36="","",VLOOKUP((R36&amp;V36),'DATA '!$B$2:$E$37,4,0))</f>
        <v/>
      </c>
      <c r="AA36" s="878"/>
      <c r="AB36" s="878"/>
      <c r="AC36" s="879"/>
      <c r="AD36" s="880">
        <f t="shared" si="28"/>
        <v>0</v>
      </c>
      <c r="AE36" s="881"/>
      <c r="AF36" s="881"/>
      <c r="AG36" s="882"/>
      <c r="AH36" s="895"/>
      <c r="AI36" s="895"/>
      <c r="AJ36" s="895"/>
      <c r="AK36" s="895"/>
      <c r="AL36" s="895"/>
      <c r="AM36" s="895"/>
      <c r="AN36" s="895"/>
      <c r="AO36" s="895"/>
      <c r="AP36" s="895"/>
      <c r="AQ36" s="181"/>
      <c r="AR36" s="123"/>
      <c r="AS36" s="802" t="s">
        <v>282</v>
      </c>
      <c r="AT36" s="802"/>
      <c r="AU36" s="802"/>
      <c r="AV36" s="166">
        <v>2</v>
      </c>
      <c r="AW36" s="169"/>
      <c r="AX36" s="803" t="s">
        <v>282</v>
      </c>
      <c r="AY36" s="803"/>
      <c r="AZ36" s="803"/>
      <c r="BA36" s="168">
        <v>2</v>
      </c>
      <c r="BB36" s="169"/>
      <c r="BC36" s="800" t="s">
        <v>286</v>
      </c>
      <c r="BD36" s="800"/>
      <c r="BE36" s="800"/>
      <c r="BF36" s="170">
        <v>2</v>
      </c>
    </row>
    <row r="37" spans="1:60" s="182" customFormat="1" ht="14.25" customHeight="1" x14ac:dyDescent="0.2">
      <c r="A37" s="225" t="s">
        <v>571</v>
      </c>
      <c r="B37" s="928" t="str">
        <f>IF(A37="","","3. "&amp;VLOOKUP(A37,SMTN!$A:$E,2,0))</f>
        <v xml:space="preserve">3. ความเข้าใจในองค์กรและระบบงาน </v>
      </c>
      <c r="C37" s="929"/>
      <c r="D37" s="929"/>
      <c r="E37" s="929"/>
      <c r="F37" s="929"/>
      <c r="G37" s="929"/>
      <c r="H37" s="929"/>
      <c r="I37" s="929"/>
      <c r="J37" s="929"/>
      <c r="K37" s="929"/>
      <c r="L37" s="929"/>
      <c r="M37" s="930"/>
      <c r="N37" s="874">
        <v>3</v>
      </c>
      <c r="O37" s="875"/>
      <c r="P37" s="875"/>
      <c r="Q37" s="876"/>
      <c r="R37" s="874">
        <v>1</v>
      </c>
      <c r="S37" s="875"/>
      <c r="T37" s="875"/>
      <c r="U37" s="876"/>
      <c r="V37" s="874"/>
      <c r="W37" s="875"/>
      <c r="X37" s="875"/>
      <c r="Y37" s="876"/>
      <c r="Z37" s="877" t="str">
        <f>IF(V37="","",VLOOKUP((R37&amp;V37),'DATA '!$B$2:$E$37,4,0))</f>
        <v/>
      </c>
      <c r="AA37" s="878"/>
      <c r="AB37" s="878"/>
      <c r="AC37" s="879"/>
      <c r="AD37" s="880">
        <f t="shared" si="28"/>
        <v>0</v>
      </c>
      <c r="AE37" s="881"/>
      <c r="AF37" s="881"/>
      <c r="AG37" s="882"/>
      <c r="AH37" s="895"/>
      <c r="AI37" s="895"/>
      <c r="AJ37" s="895"/>
      <c r="AK37" s="895"/>
      <c r="AL37" s="895"/>
      <c r="AM37" s="895"/>
      <c r="AN37" s="895"/>
      <c r="AO37" s="895"/>
      <c r="AP37" s="895"/>
      <c r="AQ37" s="181"/>
      <c r="AR37" s="123"/>
      <c r="AS37" s="802" t="s">
        <v>283</v>
      </c>
      <c r="AT37" s="802"/>
      <c r="AU37" s="802"/>
      <c r="AV37" s="166">
        <v>2.5</v>
      </c>
      <c r="AW37" s="169"/>
      <c r="AX37" s="803" t="s">
        <v>283</v>
      </c>
      <c r="AY37" s="803"/>
      <c r="AZ37" s="803"/>
      <c r="BA37" s="168">
        <v>2.5</v>
      </c>
      <c r="BB37" s="169"/>
      <c r="BC37" s="800" t="s">
        <v>287</v>
      </c>
      <c r="BD37" s="800"/>
      <c r="BE37" s="800"/>
      <c r="BF37" s="170">
        <v>2.5</v>
      </c>
    </row>
    <row r="38" spans="1:60" s="182" customFormat="1" ht="14.25" customHeight="1" x14ac:dyDescent="0.2">
      <c r="A38" s="225" t="s">
        <v>572</v>
      </c>
      <c r="B38" s="928" t="str">
        <f>IF(A38="","","4. "&amp;VLOOKUP(A38,SMTN!$A:$E,2,0))</f>
        <v xml:space="preserve">4. การบริการเป็นเลิศ </v>
      </c>
      <c r="C38" s="929"/>
      <c r="D38" s="929"/>
      <c r="E38" s="929"/>
      <c r="F38" s="929"/>
      <c r="G38" s="929"/>
      <c r="H38" s="929"/>
      <c r="I38" s="929"/>
      <c r="J38" s="929"/>
      <c r="K38" s="929"/>
      <c r="L38" s="929"/>
      <c r="M38" s="930"/>
      <c r="N38" s="874">
        <v>3</v>
      </c>
      <c r="O38" s="875"/>
      <c r="P38" s="875"/>
      <c r="Q38" s="876"/>
      <c r="R38" s="874">
        <v>1</v>
      </c>
      <c r="S38" s="875"/>
      <c r="T38" s="875"/>
      <c r="U38" s="876"/>
      <c r="V38" s="874"/>
      <c r="W38" s="875"/>
      <c r="X38" s="875"/>
      <c r="Y38" s="876"/>
      <c r="Z38" s="877" t="str">
        <f>IF(V38="","",VLOOKUP((R38&amp;V38),'DATA '!$B$2:$E$37,4,0))</f>
        <v/>
      </c>
      <c r="AA38" s="878"/>
      <c r="AB38" s="878"/>
      <c r="AC38" s="879"/>
      <c r="AD38" s="880">
        <f t="shared" si="28"/>
        <v>0</v>
      </c>
      <c r="AE38" s="881"/>
      <c r="AF38" s="881"/>
      <c r="AG38" s="882"/>
      <c r="AH38" s="895"/>
      <c r="AI38" s="895"/>
      <c r="AJ38" s="895"/>
      <c r="AK38" s="895"/>
      <c r="AL38" s="895"/>
      <c r="AM38" s="895"/>
      <c r="AN38" s="895"/>
      <c r="AO38" s="895"/>
      <c r="AP38" s="895"/>
      <c r="AQ38" s="181"/>
      <c r="AR38" s="123"/>
      <c r="AS38" s="804" t="s">
        <v>36</v>
      </c>
      <c r="AT38" s="804"/>
      <c r="AU38" s="804"/>
      <c r="AV38" s="166">
        <v>3</v>
      </c>
      <c r="AW38" s="169"/>
      <c r="AX38" s="805" t="s">
        <v>36</v>
      </c>
      <c r="AY38" s="805"/>
      <c r="AZ38" s="805"/>
      <c r="BA38" s="168">
        <v>3</v>
      </c>
      <c r="BB38" s="169"/>
      <c r="BC38" s="800" t="s">
        <v>288</v>
      </c>
      <c r="BD38" s="800"/>
      <c r="BE38" s="800"/>
      <c r="BF38" s="170">
        <v>3</v>
      </c>
    </row>
    <row r="39" spans="1:60" s="182" customFormat="1" ht="14.25" customHeight="1" x14ac:dyDescent="0.2">
      <c r="A39" s="225" t="s">
        <v>573</v>
      </c>
      <c r="B39" s="928" t="str">
        <f>IF(A39="","","5. "&amp;VLOOKUP(A39,SMTN!$A:$E,2,0))</f>
        <v xml:space="preserve">5. การทำงานเป็นทีม </v>
      </c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30"/>
      <c r="N39" s="874">
        <v>3</v>
      </c>
      <c r="O39" s="875"/>
      <c r="P39" s="875"/>
      <c r="Q39" s="876"/>
      <c r="R39" s="874">
        <v>1</v>
      </c>
      <c r="S39" s="875"/>
      <c r="T39" s="875"/>
      <c r="U39" s="876"/>
      <c r="V39" s="874"/>
      <c r="W39" s="875"/>
      <c r="X39" s="875"/>
      <c r="Y39" s="876"/>
      <c r="Z39" s="877" t="str">
        <f>IF(V39="","",VLOOKUP((R39&amp;V39),'DATA '!$B$2:$E$37,4,0))</f>
        <v/>
      </c>
      <c r="AA39" s="878"/>
      <c r="AB39" s="878"/>
      <c r="AC39" s="879"/>
      <c r="AD39" s="880">
        <f t="shared" si="28"/>
        <v>0</v>
      </c>
      <c r="AE39" s="881"/>
      <c r="AF39" s="881"/>
      <c r="AG39" s="882"/>
      <c r="AH39" s="895"/>
      <c r="AI39" s="895"/>
      <c r="AJ39" s="895"/>
      <c r="AK39" s="895"/>
      <c r="AL39" s="895"/>
      <c r="AM39" s="895"/>
      <c r="AN39" s="895"/>
      <c r="AO39" s="895"/>
      <c r="AP39" s="895"/>
      <c r="AQ39" s="181"/>
      <c r="AR39" s="123"/>
      <c r="AS39" s="169"/>
      <c r="AT39" s="169"/>
      <c r="AU39" s="183"/>
      <c r="AV39" s="169"/>
      <c r="AW39" s="169"/>
      <c r="AX39" s="169"/>
      <c r="AY39" s="169"/>
      <c r="AZ39" s="184"/>
      <c r="BA39" s="185"/>
      <c r="BB39" s="169"/>
      <c r="BC39" s="800" t="s">
        <v>289</v>
      </c>
      <c r="BD39" s="800"/>
      <c r="BE39" s="800"/>
      <c r="BF39" s="170">
        <v>3.5</v>
      </c>
    </row>
    <row r="40" spans="1:60" s="180" customFormat="1" ht="14.25" customHeight="1" x14ac:dyDescent="0.2">
      <c r="A40" s="224"/>
      <c r="B40" s="1013" t="s">
        <v>52</v>
      </c>
      <c r="C40" s="1014"/>
      <c r="D40" s="1014"/>
      <c r="E40" s="1014"/>
      <c r="F40" s="1014"/>
      <c r="G40" s="1014"/>
      <c r="H40" s="1014"/>
      <c r="I40" s="1014"/>
      <c r="J40" s="1014"/>
      <c r="K40" s="1014"/>
      <c r="L40" s="1014"/>
      <c r="M40" s="1015"/>
      <c r="N40" s="874"/>
      <c r="O40" s="875"/>
      <c r="P40" s="875"/>
      <c r="Q40" s="876"/>
      <c r="R40" s="874"/>
      <c r="S40" s="875"/>
      <c r="T40" s="875"/>
      <c r="U40" s="876"/>
      <c r="V40" s="874"/>
      <c r="W40" s="875"/>
      <c r="X40" s="875"/>
      <c r="Y40" s="876"/>
      <c r="Z40" s="896" t="str">
        <f>IF(V40="","",#REF!)</f>
        <v/>
      </c>
      <c r="AA40" s="897"/>
      <c r="AB40" s="897"/>
      <c r="AC40" s="898"/>
      <c r="AD40" s="874"/>
      <c r="AE40" s="875"/>
      <c r="AF40" s="875"/>
      <c r="AG40" s="876"/>
      <c r="AH40" s="895"/>
      <c r="AI40" s="895"/>
      <c r="AJ40" s="895"/>
      <c r="AK40" s="895"/>
      <c r="AL40" s="895"/>
      <c r="AM40" s="895"/>
      <c r="AN40" s="895"/>
      <c r="AO40" s="895"/>
      <c r="AP40" s="895"/>
      <c r="AQ40" s="177"/>
      <c r="AR40" s="123"/>
      <c r="AS40" s="169"/>
      <c r="AT40" s="169"/>
      <c r="AU40" s="183"/>
      <c r="AV40" s="169"/>
      <c r="AW40" s="169"/>
      <c r="AX40" s="169"/>
      <c r="AY40" s="169"/>
      <c r="AZ40" s="184"/>
      <c r="BA40" s="185"/>
      <c r="BB40" s="169"/>
      <c r="BC40" s="801" t="s">
        <v>36</v>
      </c>
      <c r="BD40" s="801"/>
      <c r="BE40" s="801"/>
      <c r="BF40" s="170">
        <v>4</v>
      </c>
    </row>
    <row r="41" spans="1:60" s="182" customFormat="1" ht="14.25" customHeight="1" x14ac:dyDescent="0.2">
      <c r="A41" s="225" t="s">
        <v>574</v>
      </c>
      <c r="B41" s="928" t="str">
        <f>IF(A41="","","1. "&amp;VLOOKUP(A41,SMTN!$A:$E,2,0))</f>
        <v xml:space="preserve">1. การเป็นผู้นำในการเปลี่ยนแปลง </v>
      </c>
      <c r="C41" s="929"/>
      <c r="D41" s="929"/>
      <c r="E41" s="929"/>
      <c r="F41" s="929"/>
      <c r="G41" s="929"/>
      <c r="H41" s="929"/>
      <c r="I41" s="929"/>
      <c r="J41" s="929"/>
      <c r="K41" s="929"/>
      <c r="L41" s="929"/>
      <c r="M41" s="930"/>
      <c r="N41" s="874">
        <v>3</v>
      </c>
      <c r="O41" s="875"/>
      <c r="P41" s="875"/>
      <c r="Q41" s="876"/>
      <c r="R41" s="874">
        <v>1</v>
      </c>
      <c r="S41" s="875"/>
      <c r="T41" s="875"/>
      <c r="U41" s="876"/>
      <c r="V41" s="874"/>
      <c r="W41" s="875"/>
      <c r="X41" s="875"/>
      <c r="Y41" s="876"/>
      <c r="Z41" s="877" t="str">
        <f>IF(V41="","",VLOOKUP((R41&amp;V41),'DATA '!$B$2:$E$37,4,0))</f>
        <v/>
      </c>
      <c r="AA41" s="878"/>
      <c r="AB41" s="878"/>
      <c r="AC41" s="879"/>
      <c r="AD41" s="880">
        <f t="shared" ref="AD41" si="29">IF(V41=0,0,(N41*Z41)/5)</f>
        <v>0</v>
      </c>
      <c r="AE41" s="881"/>
      <c r="AF41" s="881"/>
      <c r="AG41" s="882"/>
      <c r="AH41" s="895"/>
      <c r="AI41" s="895"/>
      <c r="AJ41" s="895"/>
      <c r="AK41" s="895"/>
      <c r="AL41" s="895"/>
      <c r="AM41" s="895"/>
      <c r="AN41" s="895"/>
      <c r="AO41" s="895"/>
      <c r="AP41" s="895"/>
      <c r="AQ41" s="181"/>
      <c r="AR41" s="123"/>
      <c r="AS41" s="162"/>
      <c r="AT41" s="162"/>
      <c r="AU41" s="162"/>
      <c r="AV41" s="162"/>
      <c r="AW41" s="162"/>
      <c r="AX41" s="162"/>
      <c r="AY41" s="162"/>
    </row>
    <row r="42" spans="1:60" s="182" customFormat="1" ht="14.25" customHeight="1" x14ac:dyDescent="0.2">
      <c r="A42" s="225" t="s">
        <v>575</v>
      </c>
      <c r="B42" s="928" t="str">
        <f>IF(A42="","","2. "&amp;VLOOKUP(A42,SMTN!$A:$E,2,0))</f>
        <v xml:space="preserve">2. ความสามารถในการเป็นผู้นำ </v>
      </c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30"/>
      <c r="N42" s="874">
        <v>4</v>
      </c>
      <c r="O42" s="875"/>
      <c r="P42" s="875"/>
      <c r="Q42" s="876"/>
      <c r="R42" s="874">
        <v>1</v>
      </c>
      <c r="S42" s="875"/>
      <c r="T42" s="875"/>
      <c r="U42" s="876"/>
      <c r="V42" s="874"/>
      <c r="W42" s="875"/>
      <c r="X42" s="875"/>
      <c r="Y42" s="876"/>
      <c r="Z42" s="877" t="str">
        <f>IF(V42="","",VLOOKUP((R42&amp;V42),'DATA '!$B$2:$E$37,4,0))</f>
        <v/>
      </c>
      <c r="AA42" s="878"/>
      <c r="AB42" s="878"/>
      <c r="AC42" s="879"/>
      <c r="AD42" s="880">
        <f t="shared" ref="AD42:AD44" si="30">IF(V42=0,0,(N42*Z42)/5)</f>
        <v>0</v>
      </c>
      <c r="AE42" s="881"/>
      <c r="AF42" s="881"/>
      <c r="AG42" s="882"/>
      <c r="AH42" s="895"/>
      <c r="AI42" s="895"/>
      <c r="AJ42" s="895"/>
      <c r="AK42" s="895"/>
      <c r="AL42" s="895"/>
      <c r="AM42" s="895"/>
      <c r="AN42" s="895"/>
      <c r="AO42" s="895"/>
      <c r="AP42" s="895"/>
      <c r="AQ42" s="181"/>
      <c r="AR42" s="123"/>
      <c r="AS42" s="162"/>
      <c r="AT42" s="162"/>
      <c r="AU42" s="162"/>
      <c r="AV42" s="162"/>
      <c r="AW42" s="162"/>
      <c r="AX42" s="162"/>
      <c r="AY42" s="162"/>
    </row>
    <row r="43" spans="1:60" s="182" customFormat="1" ht="14.25" customHeight="1" x14ac:dyDescent="0.2">
      <c r="A43" s="225" t="s">
        <v>576</v>
      </c>
      <c r="B43" s="928" t="str">
        <f>IF(A43="","","3. "&amp;VLOOKUP(A43,SMTN!$A:$E,2,0))</f>
        <v xml:space="preserve">3. ความสามารถในการพัฒนาคน </v>
      </c>
      <c r="C43" s="929"/>
      <c r="D43" s="929"/>
      <c r="E43" s="929"/>
      <c r="F43" s="929"/>
      <c r="G43" s="929"/>
      <c r="H43" s="929"/>
      <c r="I43" s="929"/>
      <c r="J43" s="929"/>
      <c r="K43" s="929"/>
      <c r="L43" s="929"/>
      <c r="M43" s="930"/>
      <c r="N43" s="874">
        <v>3</v>
      </c>
      <c r="O43" s="875"/>
      <c r="P43" s="875"/>
      <c r="Q43" s="876"/>
      <c r="R43" s="874">
        <v>1</v>
      </c>
      <c r="S43" s="875"/>
      <c r="T43" s="875"/>
      <c r="U43" s="876"/>
      <c r="V43" s="874"/>
      <c r="W43" s="875"/>
      <c r="X43" s="875"/>
      <c r="Y43" s="876"/>
      <c r="Z43" s="877" t="str">
        <f>IF(V43="","",VLOOKUP((R43&amp;V43),'DATA '!$B$2:$E$37,4,0))</f>
        <v/>
      </c>
      <c r="AA43" s="878"/>
      <c r="AB43" s="878"/>
      <c r="AC43" s="879"/>
      <c r="AD43" s="880">
        <f t="shared" si="30"/>
        <v>0</v>
      </c>
      <c r="AE43" s="881"/>
      <c r="AF43" s="881"/>
      <c r="AG43" s="882"/>
      <c r="AH43" s="895"/>
      <c r="AI43" s="895"/>
      <c r="AJ43" s="895"/>
      <c r="AK43" s="895"/>
      <c r="AL43" s="895"/>
      <c r="AM43" s="895"/>
      <c r="AN43" s="895"/>
      <c r="AO43" s="895"/>
      <c r="AP43" s="895"/>
      <c r="AQ43" s="181"/>
      <c r="AR43" s="123"/>
      <c r="AS43" s="162"/>
      <c r="AT43" s="162"/>
      <c r="AU43" s="162"/>
      <c r="AV43" s="162"/>
      <c r="AW43" s="162"/>
      <c r="AX43" s="162"/>
      <c r="AY43" s="162"/>
    </row>
    <row r="44" spans="1:60" s="182" customFormat="1" ht="14.25" customHeight="1" x14ac:dyDescent="0.2">
      <c r="A44" s="225" t="s">
        <v>577</v>
      </c>
      <c r="B44" s="928" t="str">
        <f>IF(A44="","","4. "&amp;VLOOKUP(A44,SMTN!$A:$E,2,0))</f>
        <v xml:space="preserve">4. การคิดเชิงกลยุทธ์ </v>
      </c>
      <c r="C44" s="929"/>
      <c r="D44" s="929"/>
      <c r="E44" s="929"/>
      <c r="F44" s="929"/>
      <c r="G44" s="929"/>
      <c r="H44" s="929"/>
      <c r="I44" s="929"/>
      <c r="J44" s="929"/>
      <c r="K44" s="929"/>
      <c r="L44" s="929"/>
      <c r="M44" s="930"/>
      <c r="N44" s="874">
        <v>3</v>
      </c>
      <c r="O44" s="875"/>
      <c r="P44" s="875"/>
      <c r="Q44" s="876"/>
      <c r="R44" s="874">
        <v>1</v>
      </c>
      <c r="S44" s="875"/>
      <c r="T44" s="875"/>
      <c r="U44" s="876"/>
      <c r="V44" s="874"/>
      <c r="W44" s="875"/>
      <c r="X44" s="875"/>
      <c r="Y44" s="876"/>
      <c r="Z44" s="877" t="str">
        <f>IF(V44="","",VLOOKUP((R44&amp;V44),'DATA '!$B$2:$E$37,4,0))</f>
        <v/>
      </c>
      <c r="AA44" s="878"/>
      <c r="AB44" s="878"/>
      <c r="AC44" s="879"/>
      <c r="AD44" s="880">
        <f t="shared" si="30"/>
        <v>0</v>
      </c>
      <c r="AE44" s="881"/>
      <c r="AF44" s="881"/>
      <c r="AG44" s="882"/>
      <c r="AH44" s="895"/>
      <c r="AI44" s="895"/>
      <c r="AJ44" s="895"/>
      <c r="AK44" s="895"/>
      <c r="AL44" s="895"/>
      <c r="AM44" s="895"/>
      <c r="AN44" s="895"/>
      <c r="AO44" s="895"/>
      <c r="AP44" s="895"/>
      <c r="AQ44" s="181"/>
      <c r="AR44" s="123"/>
      <c r="AS44" s="162"/>
      <c r="AT44" s="162"/>
      <c r="AU44" s="162"/>
      <c r="AV44" s="162"/>
      <c r="AW44" s="162"/>
      <c r="AX44" s="162"/>
      <c r="AY44" s="162"/>
    </row>
    <row r="45" spans="1:60" s="187" customFormat="1" ht="14.25" customHeight="1" x14ac:dyDescent="0.2">
      <c r="B45" s="865" t="s">
        <v>100</v>
      </c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7"/>
      <c r="N45" s="998">
        <f>SUMIF(N35:Q44,"&gt;0",N35:Q44)</f>
        <v>30</v>
      </c>
      <c r="O45" s="999"/>
      <c r="P45" s="999"/>
      <c r="Q45" s="1000"/>
      <c r="R45" s="1001" t="s">
        <v>99</v>
      </c>
      <c r="S45" s="1002"/>
      <c r="T45" s="1002"/>
      <c r="U45" s="1002"/>
      <c r="V45" s="1002"/>
      <c r="W45" s="1002"/>
      <c r="X45" s="1002"/>
      <c r="Y45" s="1002"/>
      <c r="Z45" s="1002"/>
      <c r="AA45" s="1002"/>
      <c r="AB45" s="1002"/>
      <c r="AC45" s="1003"/>
      <c r="AD45" s="1004">
        <f>SUMIF(AD35:AG44,"&gt;0",AD35:AG44)</f>
        <v>0</v>
      </c>
      <c r="AE45" s="1005"/>
      <c r="AF45" s="1005"/>
      <c r="AG45" s="1006"/>
      <c r="AH45" s="557"/>
      <c r="AI45" s="557"/>
      <c r="AJ45" s="557"/>
      <c r="AK45" s="557"/>
      <c r="AL45" s="557"/>
      <c r="AM45" s="557"/>
      <c r="AN45" s="557"/>
      <c r="AO45" s="557"/>
      <c r="AP45" s="557"/>
      <c r="AQ45" s="181"/>
      <c r="AR45" s="123"/>
      <c r="AS45" s="162"/>
      <c r="AT45" s="162"/>
      <c r="AU45" s="162"/>
      <c r="AV45" s="162"/>
      <c r="AW45" s="162"/>
      <c r="AX45" s="162"/>
      <c r="AY45" s="162"/>
      <c r="AZ45" s="158"/>
      <c r="BA45" s="158"/>
      <c r="BB45" s="188"/>
      <c r="BC45" s="186"/>
      <c r="BD45" s="158"/>
      <c r="BE45" s="189"/>
      <c r="BF45" s="189"/>
    </row>
    <row r="46" spans="1:60" s="190" customFormat="1" ht="3" customHeight="1" x14ac:dyDescent="0.2"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558"/>
      <c r="AK46" s="558"/>
      <c r="AL46" s="558"/>
      <c r="AM46" s="558"/>
      <c r="AN46" s="558"/>
      <c r="AO46" s="558"/>
      <c r="AP46" s="558"/>
      <c r="AV46" s="191"/>
      <c r="AW46" s="191"/>
      <c r="AX46" s="123"/>
      <c r="AY46" s="191"/>
      <c r="AZ46" s="191"/>
      <c r="BA46" s="192"/>
      <c r="BB46" s="192"/>
      <c r="BC46" s="192"/>
      <c r="BD46" s="192"/>
      <c r="BE46" s="193"/>
      <c r="BF46" s="193"/>
      <c r="BG46" s="193"/>
      <c r="BH46" s="191"/>
    </row>
    <row r="47" spans="1:60" s="196" customFormat="1" ht="15.75" customHeight="1" x14ac:dyDescent="0.5">
      <c r="B47" s="559" t="s">
        <v>80</v>
      </c>
      <c r="C47" s="560"/>
      <c r="D47" s="560"/>
      <c r="E47" s="560"/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  <c r="AA47" s="561"/>
      <c r="AB47" s="561"/>
      <c r="AC47" s="561"/>
      <c r="AD47" s="561"/>
      <c r="AE47" s="561"/>
      <c r="AF47" s="561"/>
      <c r="AG47" s="561"/>
      <c r="AH47" s="561"/>
      <c r="AI47" s="561"/>
      <c r="AJ47" s="561"/>
      <c r="AK47" s="561"/>
      <c r="AL47" s="561"/>
      <c r="AM47" s="561"/>
      <c r="AN47" s="561"/>
      <c r="AO47" s="561"/>
      <c r="AP47" s="561"/>
      <c r="AQ47" s="190"/>
      <c r="AR47" s="190"/>
      <c r="AS47" s="190"/>
      <c r="AT47" s="190"/>
      <c r="AU47" s="190"/>
      <c r="AV47" s="191"/>
      <c r="AW47" s="191"/>
      <c r="AX47" s="123"/>
      <c r="AY47" s="197"/>
      <c r="AZ47" s="197"/>
      <c r="BA47" s="197"/>
      <c r="BB47" s="197"/>
      <c r="BC47" s="197"/>
      <c r="BD47" s="197"/>
      <c r="BE47" s="198"/>
      <c r="BF47" s="198"/>
      <c r="BG47" s="198"/>
      <c r="BH47" s="197"/>
    </row>
    <row r="48" spans="1:60" s="196" customFormat="1" ht="15.75" customHeight="1" x14ac:dyDescent="0.2">
      <c r="B48" s="850" t="s">
        <v>81</v>
      </c>
      <c r="C48" s="851"/>
      <c r="D48" s="851"/>
      <c r="E48" s="851"/>
      <c r="F48" s="851"/>
      <c r="G48" s="851"/>
      <c r="H48" s="851"/>
      <c r="I48" s="851"/>
      <c r="J48" s="851"/>
      <c r="K48" s="851"/>
      <c r="L48" s="851"/>
      <c r="M48" s="852"/>
      <c r="N48" s="886" t="s">
        <v>82</v>
      </c>
      <c r="O48" s="886"/>
      <c r="P48" s="886"/>
      <c r="Q48" s="886"/>
      <c r="R48" s="886"/>
      <c r="S48" s="886"/>
      <c r="T48" s="886"/>
      <c r="U48" s="886"/>
      <c r="V48" s="886"/>
      <c r="W48" s="886"/>
      <c r="X48" s="886" t="s">
        <v>83</v>
      </c>
      <c r="Y48" s="886"/>
      <c r="Z48" s="886"/>
      <c r="AA48" s="886"/>
      <c r="AB48" s="886"/>
      <c r="AC48" s="886"/>
      <c r="AD48" s="886"/>
      <c r="AE48" s="886"/>
      <c r="AF48" s="886"/>
      <c r="AG48" s="886"/>
      <c r="AH48" s="853" t="s">
        <v>84</v>
      </c>
      <c r="AI48" s="854"/>
      <c r="AJ48" s="854"/>
      <c r="AK48" s="854"/>
      <c r="AL48" s="854"/>
      <c r="AM48" s="854"/>
      <c r="AN48" s="854"/>
      <c r="AO48" s="854"/>
      <c r="AP48" s="854"/>
      <c r="AQ48" s="190"/>
      <c r="AR48" s="190"/>
      <c r="AS48" s="190"/>
      <c r="AT48" s="190"/>
      <c r="AU48" s="190"/>
      <c r="AV48" s="191"/>
      <c r="AW48" s="191"/>
      <c r="AX48" s="191"/>
      <c r="AY48" s="197"/>
      <c r="AZ48" s="197"/>
      <c r="BA48" s="197"/>
      <c r="BB48" s="197"/>
      <c r="BC48" s="197"/>
      <c r="BD48" s="198"/>
      <c r="BE48" s="198"/>
      <c r="BF48" s="198"/>
      <c r="BG48" s="197"/>
      <c r="BH48" s="197"/>
    </row>
    <row r="49" spans="2:60" s="196" customFormat="1" ht="15.75" customHeight="1" x14ac:dyDescent="0.2">
      <c r="B49" s="847" t="s">
        <v>30</v>
      </c>
      <c r="C49" s="848"/>
      <c r="D49" s="848"/>
      <c r="E49" s="848"/>
      <c r="F49" s="848"/>
      <c r="G49" s="848"/>
      <c r="H49" s="848"/>
      <c r="I49" s="848"/>
      <c r="J49" s="848"/>
      <c r="K49" s="848"/>
      <c r="L49" s="848"/>
      <c r="M49" s="849"/>
      <c r="N49" s="885" t="s">
        <v>21</v>
      </c>
      <c r="O49" s="885"/>
      <c r="P49" s="885"/>
      <c r="Q49" s="885"/>
      <c r="R49" s="885"/>
      <c r="S49" s="885"/>
      <c r="T49" s="885"/>
      <c r="U49" s="885"/>
      <c r="V49" s="885"/>
      <c r="W49" s="885"/>
      <c r="X49" s="885" t="s">
        <v>58</v>
      </c>
      <c r="Y49" s="885"/>
      <c r="Z49" s="885"/>
      <c r="AA49" s="885"/>
      <c r="AB49" s="885"/>
      <c r="AC49" s="885"/>
      <c r="AD49" s="885"/>
      <c r="AE49" s="885"/>
      <c r="AF49" s="885"/>
      <c r="AG49" s="885"/>
      <c r="AH49" s="847"/>
      <c r="AI49" s="848"/>
      <c r="AJ49" s="848"/>
      <c r="AK49" s="848"/>
      <c r="AL49" s="848"/>
      <c r="AM49" s="848"/>
      <c r="AN49" s="848"/>
      <c r="AO49" s="848"/>
      <c r="AP49" s="848"/>
      <c r="AQ49" s="190"/>
      <c r="AR49" s="190"/>
      <c r="AS49" s="190"/>
      <c r="AT49" s="190"/>
      <c r="AU49" s="190"/>
      <c r="AV49" s="191"/>
      <c r="AW49" s="191"/>
      <c r="AX49" s="191"/>
      <c r="AY49" s="197"/>
      <c r="AZ49" s="197"/>
      <c r="BA49" s="197"/>
      <c r="BB49" s="197"/>
      <c r="BC49" s="197"/>
      <c r="BD49" s="198"/>
      <c r="BE49" s="198"/>
      <c r="BF49" s="198"/>
      <c r="BG49" s="197"/>
      <c r="BH49" s="197"/>
    </row>
    <row r="50" spans="2:60" s="196" customFormat="1" ht="15.75" customHeight="1" x14ac:dyDescent="0.2">
      <c r="B50" s="842" t="s">
        <v>85</v>
      </c>
      <c r="C50" s="843"/>
      <c r="D50" s="843"/>
      <c r="E50" s="843"/>
      <c r="F50" s="843"/>
      <c r="G50" s="843"/>
      <c r="H50" s="843"/>
      <c r="I50" s="843"/>
      <c r="J50" s="843"/>
      <c r="K50" s="843"/>
      <c r="L50" s="843"/>
      <c r="M50" s="844"/>
      <c r="N50" s="888">
        <f>I25</f>
        <v>70</v>
      </c>
      <c r="O50" s="888"/>
      <c r="P50" s="888"/>
      <c r="Q50" s="888"/>
      <c r="R50" s="888"/>
      <c r="S50" s="888"/>
      <c r="T50" s="888"/>
      <c r="U50" s="888"/>
      <c r="V50" s="888"/>
      <c r="W50" s="888"/>
      <c r="X50" s="884">
        <f>AI25</f>
        <v>0</v>
      </c>
      <c r="Y50" s="884"/>
      <c r="Z50" s="884"/>
      <c r="AA50" s="884"/>
      <c r="AB50" s="884"/>
      <c r="AC50" s="884"/>
      <c r="AD50" s="884"/>
      <c r="AE50" s="884"/>
      <c r="AF50" s="884"/>
      <c r="AG50" s="884"/>
      <c r="AH50" s="1020"/>
      <c r="AI50" s="1020"/>
      <c r="AJ50" s="1020"/>
      <c r="AK50" s="1020"/>
      <c r="AL50" s="1020"/>
      <c r="AM50" s="1020"/>
      <c r="AN50" s="1020"/>
      <c r="AO50" s="1020"/>
      <c r="AP50" s="1020"/>
      <c r="AQ50" s="190"/>
      <c r="AR50" s="190"/>
      <c r="AS50" s="190"/>
      <c r="AT50" s="190"/>
      <c r="AU50" s="190"/>
      <c r="AV50" s="191"/>
      <c r="AW50" s="191"/>
      <c r="AX50" s="191"/>
      <c r="AY50" s="197"/>
      <c r="AZ50" s="197"/>
      <c r="BA50" s="197"/>
      <c r="BB50" s="197"/>
      <c r="BC50" s="197"/>
      <c r="BD50" s="198"/>
      <c r="BE50" s="197"/>
      <c r="BF50" s="197"/>
      <c r="BG50" s="197"/>
      <c r="BH50" s="197"/>
    </row>
    <row r="51" spans="2:60" s="196" customFormat="1" ht="15.75" customHeight="1" x14ac:dyDescent="0.2">
      <c r="B51" s="842" t="s">
        <v>86</v>
      </c>
      <c r="C51" s="843"/>
      <c r="D51" s="843"/>
      <c r="E51" s="843"/>
      <c r="F51" s="843"/>
      <c r="G51" s="843"/>
      <c r="H51" s="843"/>
      <c r="I51" s="843"/>
      <c r="J51" s="843"/>
      <c r="K51" s="843"/>
      <c r="L51" s="843"/>
      <c r="M51" s="844"/>
      <c r="N51" s="888">
        <f>N45</f>
        <v>30</v>
      </c>
      <c r="O51" s="888"/>
      <c r="P51" s="888"/>
      <c r="Q51" s="888"/>
      <c r="R51" s="888"/>
      <c r="S51" s="888"/>
      <c r="T51" s="888"/>
      <c r="U51" s="888"/>
      <c r="V51" s="888"/>
      <c r="W51" s="888"/>
      <c r="X51" s="884">
        <f>AD45</f>
        <v>0</v>
      </c>
      <c r="Y51" s="884"/>
      <c r="Z51" s="884"/>
      <c r="AA51" s="884"/>
      <c r="AB51" s="884"/>
      <c r="AC51" s="884"/>
      <c r="AD51" s="884"/>
      <c r="AE51" s="884"/>
      <c r="AF51" s="884"/>
      <c r="AG51" s="884"/>
      <c r="AH51" s="1020"/>
      <c r="AI51" s="1020"/>
      <c r="AJ51" s="1020"/>
      <c r="AK51" s="1020"/>
      <c r="AL51" s="1020"/>
      <c r="AM51" s="1020"/>
      <c r="AN51" s="1020"/>
      <c r="AO51" s="1020"/>
      <c r="AP51" s="1020"/>
      <c r="AQ51" s="190"/>
      <c r="AR51" s="190"/>
      <c r="AS51" s="190"/>
      <c r="AT51" s="190"/>
      <c r="AU51" s="190"/>
      <c r="AV51" s="191"/>
      <c r="AW51" s="191"/>
      <c r="AX51" s="191"/>
      <c r="AY51" s="197"/>
      <c r="AZ51" s="197"/>
      <c r="BA51" s="197"/>
      <c r="BB51" s="197"/>
      <c r="BC51" s="197"/>
      <c r="BD51" s="198"/>
      <c r="BE51" s="197"/>
      <c r="BF51" s="197"/>
      <c r="BG51" s="197"/>
      <c r="BH51" s="197"/>
    </row>
    <row r="52" spans="2:60" s="196" customFormat="1" ht="15.75" customHeight="1" x14ac:dyDescent="0.2">
      <c r="B52" s="562" t="s">
        <v>87</v>
      </c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887">
        <f>N50+N51</f>
        <v>100</v>
      </c>
      <c r="O52" s="887"/>
      <c r="P52" s="887"/>
      <c r="Q52" s="887"/>
      <c r="R52" s="887"/>
      <c r="S52" s="887"/>
      <c r="T52" s="887"/>
      <c r="U52" s="887"/>
      <c r="V52" s="887"/>
      <c r="W52" s="887"/>
      <c r="X52" s="883">
        <f>X50+X51</f>
        <v>0</v>
      </c>
      <c r="Y52" s="883"/>
      <c r="Z52" s="883"/>
      <c r="AA52" s="883"/>
      <c r="AB52" s="883"/>
      <c r="AC52" s="883"/>
      <c r="AD52" s="883"/>
      <c r="AE52" s="883"/>
      <c r="AF52" s="883"/>
      <c r="AG52" s="883"/>
      <c r="AH52" s="1020"/>
      <c r="AI52" s="1020"/>
      <c r="AJ52" s="1020"/>
      <c r="AK52" s="1020"/>
      <c r="AL52" s="1020"/>
      <c r="AM52" s="1020"/>
      <c r="AN52" s="1020"/>
      <c r="AO52" s="1020"/>
      <c r="AP52" s="1020"/>
      <c r="AQ52" s="190"/>
      <c r="AR52" s="190"/>
      <c r="AS52" s="190"/>
      <c r="AT52" s="190"/>
      <c r="AU52" s="190"/>
      <c r="AV52" s="191"/>
      <c r="AW52" s="191"/>
      <c r="AX52" s="191"/>
      <c r="AY52" s="197"/>
      <c r="AZ52" s="197"/>
      <c r="BA52" s="197"/>
      <c r="BB52" s="197"/>
      <c r="BC52" s="197"/>
      <c r="BD52" s="198"/>
      <c r="BE52" s="197"/>
      <c r="BF52" s="197"/>
      <c r="BG52" s="197"/>
      <c r="BH52" s="197"/>
    </row>
    <row r="53" spans="2:60" s="196" customFormat="1" ht="3.75" customHeight="1" x14ac:dyDescent="0.5">
      <c r="B53" s="559"/>
      <c r="C53" s="560"/>
      <c r="D53" s="560"/>
      <c r="E53" s="560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561"/>
      <c r="AL53" s="561"/>
      <c r="AM53" s="561"/>
      <c r="AN53" s="561"/>
      <c r="AO53" s="561"/>
      <c r="AP53" s="561"/>
      <c r="AQ53" s="190"/>
      <c r="AR53" s="190"/>
      <c r="AS53" s="190"/>
      <c r="AT53" s="190"/>
      <c r="AU53" s="190"/>
      <c r="AV53" s="191"/>
      <c r="AW53" s="191"/>
      <c r="AX53" s="191"/>
      <c r="AY53" s="197"/>
      <c r="AZ53" s="197"/>
      <c r="BA53" s="197"/>
      <c r="BB53" s="197"/>
      <c r="BC53" s="197"/>
      <c r="BD53" s="197"/>
      <c r="BE53" s="198"/>
      <c r="BF53" s="198"/>
      <c r="BG53" s="198"/>
      <c r="BH53" s="197"/>
    </row>
    <row r="54" spans="2:60" s="196" customFormat="1" ht="12.75" customHeight="1" x14ac:dyDescent="0.2">
      <c r="B54" s="564"/>
      <c r="C54" s="564" t="s">
        <v>116</v>
      </c>
      <c r="D54" s="564"/>
      <c r="E54" s="564"/>
      <c r="F54" s="564"/>
      <c r="G54" s="564"/>
      <c r="H54" s="564"/>
      <c r="I54" s="564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1"/>
      <c r="AE54" s="561"/>
      <c r="AF54" s="561"/>
      <c r="AG54" s="561"/>
      <c r="AH54" s="565"/>
      <c r="AI54" s="565"/>
      <c r="AJ54" s="565"/>
      <c r="AK54" s="565"/>
      <c r="AL54" s="565"/>
      <c r="AM54" s="565"/>
      <c r="AN54" s="566"/>
      <c r="AO54" s="566"/>
      <c r="AP54" s="566"/>
      <c r="AQ54" s="197"/>
      <c r="AR54" s="197"/>
      <c r="AS54" s="199"/>
      <c r="AT54" s="199"/>
      <c r="AU54" s="199"/>
    </row>
    <row r="55" spans="2:60" s="190" customFormat="1" ht="13.5" customHeight="1" x14ac:dyDescent="0.5">
      <c r="B55" s="558"/>
      <c r="C55" s="567" t="str">
        <f>IF(X52&lt;60," ",IF(X52&lt;70," ",IF(X52&lt;80," ",IF(X52&lt;90," ",IF(X52&lt;=100,"P"," ")))))</f>
        <v xml:space="preserve"> </v>
      </c>
      <c r="D55" s="558"/>
      <c r="E55" s="568"/>
      <c r="F55" s="569" t="s">
        <v>93</v>
      </c>
      <c r="G55" s="558"/>
      <c r="H55" s="558"/>
      <c r="I55" s="570"/>
      <c r="J55" s="570"/>
      <c r="K55" s="569" t="s">
        <v>88</v>
      </c>
      <c r="L55" s="558"/>
      <c r="M55" s="558"/>
      <c r="N55" s="558"/>
      <c r="O55" s="558"/>
      <c r="P55" s="558"/>
      <c r="Q55" s="569"/>
      <c r="R55" s="558"/>
      <c r="S55" s="558"/>
      <c r="T55" s="558"/>
      <c r="U55" s="558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71"/>
      <c r="AI55" s="571"/>
      <c r="AJ55" s="571"/>
      <c r="AK55" s="571"/>
      <c r="AL55" s="571"/>
      <c r="AM55" s="571"/>
      <c r="AN55" s="572"/>
      <c r="AO55" s="572"/>
      <c r="AP55" s="572"/>
      <c r="AQ55" s="191"/>
      <c r="AR55" s="191"/>
      <c r="AS55" s="200"/>
      <c r="AT55" s="200"/>
      <c r="AU55" s="200"/>
    </row>
    <row r="56" spans="2:60" s="190" customFormat="1" ht="13.5" customHeight="1" x14ac:dyDescent="0.5">
      <c r="B56" s="558"/>
      <c r="C56" s="567" t="str">
        <f>IF(X52&lt;60," ",IF(X52&lt;70," ",IF(X52&lt;80," ",IF(X52&lt;90,"P",IF(X52&lt;=100," "," ")))))</f>
        <v xml:space="preserve"> </v>
      </c>
      <c r="D56" s="558"/>
      <c r="E56" s="568"/>
      <c r="F56" s="569" t="s">
        <v>95</v>
      </c>
      <c r="G56" s="558"/>
      <c r="H56" s="558"/>
      <c r="I56" s="570"/>
      <c r="J56" s="570"/>
      <c r="K56" s="569" t="s">
        <v>89</v>
      </c>
      <c r="L56" s="558"/>
      <c r="M56" s="558"/>
      <c r="N56" s="558"/>
      <c r="O56" s="558"/>
      <c r="P56" s="558"/>
      <c r="Q56" s="569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71"/>
      <c r="AI56" s="571"/>
      <c r="AJ56" s="571"/>
      <c r="AK56" s="571"/>
      <c r="AL56" s="571"/>
      <c r="AM56" s="571"/>
      <c r="AN56" s="572"/>
      <c r="AO56" s="572"/>
      <c r="AP56" s="572"/>
      <c r="AQ56" s="191"/>
      <c r="AR56" s="191"/>
      <c r="AS56" s="200"/>
      <c r="AT56" s="200"/>
      <c r="AU56" s="200"/>
    </row>
    <row r="57" spans="2:60" s="190" customFormat="1" ht="13.5" customHeight="1" x14ac:dyDescent="0.5">
      <c r="B57" s="558"/>
      <c r="C57" s="567" t="str">
        <f>IF(X52&lt;60," ",IF(X52&lt;70," ",IF(X52&lt;80,"P",IF(X52&lt;90," ",IF(X52&lt;=100," "," ")))))</f>
        <v xml:space="preserve"> </v>
      </c>
      <c r="D57" s="558"/>
      <c r="E57" s="568"/>
      <c r="F57" s="569" t="s">
        <v>94</v>
      </c>
      <c r="G57" s="558"/>
      <c r="H57" s="558"/>
      <c r="I57" s="570"/>
      <c r="J57" s="570"/>
      <c r="K57" s="569" t="s">
        <v>90</v>
      </c>
      <c r="L57" s="558"/>
      <c r="M57" s="558"/>
      <c r="N57" s="558"/>
      <c r="O57" s="558"/>
      <c r="P57" s="558"/>
      <c r="Q57" s="569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8"/>
      <c r="AC57" s="558"/>
      <c r="AD57" s="558"/>
      <c r="AE57" s="558"/>
      <c r="AF57" s="558"/>
      <c r="AG57" s="558"/>
      <c r="AH57" s="571"/>
      <c r="AI57" s="571"/>
      <c r="AJ57" s="571"/>
      <c r="AK57" s="571"/>
      <c r="AL57" s="571"/>
      <c r="AM57" s="571"/>
      <c r="AN57" s="572"/>
      <c r="AO57" s="572"/>
      <c r="AP57" s="572"/>
      <c r="AQ57" s="191"/>
      <c r="AR57" s="191"/>
      <c r="AS57" s="200"/>
      <c r="AT57" s="200"/>
      <c r="AU57" s="200"/>
    </row>
    <row r="58" spans="2:60" s="190" customFormat="1" ht="13.5" customHeight="1" x14ac:dyDescent="0.5">
      <c r="B58" s="558"/>
      <c r="C58" s="567" t="str">
        <f>IF(X52&lt;60," ",IF(X52&lt;70,"P",IF(X52&lt;80," ",IF(X52&lt;90," ",IF(X52&lt;=100," "," ")))))</f>
        <v xml:space="preserve"> </v>
      </c>
      <c r="D58" s="558"/>
      <c r="E58" s="568"/>
      <c r="F58" s="569" t="s">
        <v>96</v>
      </c>
      <c r="G58" s="558"/>
      <c r="H58" s="558"/>
      <c r="I58" s="570"/>
      <c r="J58" s="570"/>
      <c r="K58" s="569" t="s">
        <v>91</v>
      </c>
      <c r="L58" s="558"/>
      <c r="M58" s="558"/>
      <c r="N58" s="558"/>
      <c r="O58" s="558"/>
      <c r="P58" s="558"/>
      <c r="Q58" s="569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  <c r="AC58" s="558"/>
      <c r="AD58" s="558"/>
      <c r="AE58" s="558"/>
      <c r="AF58" s="558"/>
      <c r="AG58" s="558"/>
      <c r="AH58" s="571"/>
      <c r="AI58" s="571"/>
      <c r="AJ58" s="571"/>
      <c r="AK58" s="571"/>
      <c r="AL58" s="571"/>
      <c r="AM58" s="571"/>
      <c r="AN58" s="572"/>
      <c r="AO58" s="572"/>
      <c r="AP58" s="572"/>
      <c r="AQ58" s="191"/>
      <c r="AR58" s="191"/>
      <c r="AS58" s="200"/>
      <c r="AT58" s="200"/>
      <c r="AU58" s="200"/>
    </row>
    <row r="59" spans="2:60" s="190" customFormat="1" ht="13.5" customHeight="1" x14ac:dyDescent="0.5">
      <c r="B59" s="558"/>
      <c r="C59" s="567" t="str">
        <f>IF(X52&lt;60,"P",IF(X52&lt;70," ",IF(X52&lt;80," ",IF(X52&lt;90," ",IF(X52&lt;=100," "," ")))))</f>
        <v>P</v>
      </c>
      <c r="D59" s="558"/>
      <c r="E59" s="568"/>
      <c r="F59" s="569" t="s">
        <v>97</v>
      </c>
      <c r="G59" s="558"/>
      <c r="H59" s="558"/>
      <c r="I59" s="570"/>
      <c r="J59" s="570"/>
      <c r="K59" s="569" t="s">
        <v>92</v>
      </c>
      <c r="L59" s="558"/>
      <c r="M59" s="558"/>
      <c r="N59" s="558"/>
      <c r="O59" s="558"/>
      <c r="P59" s="558"/>
      <c r="Q59" s="569"/>
      <c r="R59" s="558"/>
      <c r="S59" s="558"/>
      <c r="T59" s="558"/>
      <c r="U59" s="558"/>
      <c r="V59" s="558"/>
      <c r="W59" s="558"/>
      <c r="X59" s="558"/>
      <c r="Y59" s="558"/>
      <c r="Z59" s="558"/>
      <c r="AA59" s="558"/>
      <c r="AB59" s="558"/>
      <c r="AC59" s="558"/>
      <c r="AD59" s="558"/>
      <c r="AE59" s="558"/>
      <c r="AF59" s="558"/>
      <c r="AG59" s="558"/>
      <c r="AH59" s="571"/>
      <c r="AI59" s="571"/>
      <c r="AJ59" s="571"/>
      <c r="AK59" s="571"/>
      <c r="AL59" s="571"/>
      <c r="AM59" s="571"/>
      <c r="AN59" s="572"/>
      <c r="AO59" s="572"/>
      <c r="AP59" s="572"/>
      <c r="AQ59" s="191"/>
      <c r="AR59" s="191"/>
      <c r="AS59" s="200"/>
      <c r="AT59" s="200"/>
      <c r="AU59" s="200"/>
    </row>
    <row r="60" spans="2:60" s="190" customFormat="1" ht="3.75" customHeight="1" x14ac:dyDescent="0.2"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71"/>
      <c r="AI60" s="571"/>
      <c r="AJ60" s="571"/>
      <c r="AK60" s="571"/>
      <c r="AL60" s="571"/>
      <c r="AM60" s="571"/>
      <c r="AN60" s="572"/>
      <c r="AO60" s="572"/>
      <c r="AP60" s="572"/>
      <c r="AQ60" s="191"/>
      <c r="AR60" s="191"/>
      <c r="AS60" s="200"/>
      <c r="AT60" s="200"/>
      <c r="AU60" s="200"/>
    </row>
    <row r="61" spans="2:60" ht="18.75" customHeight="1" x14ac:dyDescent="0.2">
      <c r="B61" s="551" t="s">
        <v>137</v>
      </c>
      <c r="C61" s="550"/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0"/>
      <c r="AA61" s="550"/>
      <c r="AB61" s="550"/>
      <c r="AC61" s="550"/>
      <c r="AD61" s="550"/>
      <c r="AE61" s="550"/>
      <c r="AF61" s="550"/>
      <c r="AG61" s="550"/>
      <c r="AH61" s="550"/>
      <c r="AI61" s="550"/>
      <c r="AJ61" s="550"/>
      <c r="AK61" s="550"/>
      <c r="AL61" s="550"/>
      <c r="AM61" s="550"/>
      <c r="AN61" s="550"/>
      <c r="AO61" s="550"/>
      <c r="AP61" s="550"/>
      <c r="BF61" s="124"/>
      <c r="BG61" s="124"/>
      <c r="BH61" s="123"/>
    </row>
    <row r="62" spans="2:60" s="123" customFormat="1" ht="15" customHeight="1" x14ac:dyDescent="0.2">
      <c r="B62" s="1025" t="s">
        <v>138</v>
      </c>
      <c r="C62" s="1025"/>
      <c r="D62" s="1025"/>
      <c r="E62" s="1025"/>
      <c r="F62" s="1025"/>
      <c r="G62" s="1025"/>
      <c r="H62" s="1025"/>
      <c r="I62" s="1025"/>
      <c r="J62" s="1025"/>
      <c r="K62" s="1025"/>
      <c r="L62" s="1025" t="s">
        <v>140</v>
      </c>
      <c r="M62" s="1025"/>
      <c r="N62" s="1025"/>
      <c r="O62" s="1025"/>
      <c r="P62" s="1025"/>
      <c r="Q62" s="1025"/>
      <c r="R62" s="1025"/>
      <c r="S62" s="1025"/>
      <c r="T62" s="1025" t="s">
        <v>141</v>
      </c>
      <c r="U62" s="1025"/>
      <c r="V62" s="1025"/>
      <c r="W62" s="1025"/>
      <c r="X62" s="1025"/>
      <c r="Y62" s="1025"/>
      <c r="Z62" s="1025"/>
      <c r="AA62" s="1025"/>
      <c r="AB62" s="1025"/>
      <c r="AC62" s="1025"/>
      <c r="AD62" s="1025"/>
      <c r="AE62" s="1025"/>
      <c r="AF62" s="1025"/>
      <c r="AG62" s="1025"/>
      <c r="AH62" s="1025" t="s">
        <v>142</v>
      </c>
      <c r="AI62" s="1025"/>
      <c r="AJ62" s="1025"/>
      <c r="AK62" s="1025"/>
      <c r="AL62" s="1025"/>
      <c r="AM62" s="1025"/>
      <c r="AN62" s="1025"/>
      <c r="AO62" s="1025"/>
      <c r="AP62" s="1025"/>
      <c r="BE62" s="124"/>
      <c r="BF62" s="124"/>
      <c r="BG62" s="124"/>
    </row>
    <row r="63" spans="2:60" s="123" customFormat="1" ht="15" customHeight="1" x14ac:dyDescent="0.2">
      <c r="B63" s="1026" t="s">
        <v>139</v>
      </c>
      <c r="C63" s="1026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026"/>
      <c r="AC63" s="1026"/>
      <c r="AD63" s="1026"/>
      <c r="AE63" s="1026"/>
      <c r="AF63" s="1026"/>
      <c r="AG63" s="1026"/>
      <c r="AH63" s="1026"/>
      <c r="AI63" s="1026"/>
      <c r="AJ63" s="1026"/>
      <c r="AK63" s="1026"/>
      <c r="AL63" s="1026"/>
      <c r="AM63" s="1026"/>
      <c r="AN63" s="1026"/>
      <c r="AO63" s="1026"/>
      <c r="AP63" s="1026"/>
      <c r="BE63" s="124"/>
      <c r="BF63" s="124"/>
      <c r="BG63" s="124"/>
    </row>
    <row r="64" spans="2:60" s="240" customFormat="1" ht="15" customHeight="1" x14ac:dyDescent="0.2">
      <c r="B64" s="995" t="s">
        <v>30</v>
      </c>
      <c r="C64" s="995"/>
      <c r="D64" s="995"/>
      <c r="E64" s="995"/>
      <c r="F64" s="995"/>
      <c r="G64" s="995"/>
      <c r="H64" s="995"/>
      <c r="I64" s="995"/>
      <c r="J64" s="995"/>
      <c r="K64" s="995"/>
      <c r="L64" s="995" t="s">
        <v>21</v>
      </c>
      <c r="M64" s="995"/>
      <c r="N64" s="995"/>
      <c r="O64" s="995"/>
      <c r="P64" s="995"/>
      <c r="Q64" s="995"/>
      <c r="R64" s="995"/>
      <c r="S64" s="995"/>
      <c r="T64" s="995" t="s">
        <v>58</v>
      </c>
      <c r="U64" s="995"/>
      <c r="V64" s="995"/>
      <c r="W64" s="995"/>
      <c r="X64" s="995"/>
      <c r="Y64" s="995"/>
      <c r="Z64" s="995"/>
      <c r="AA64" s="995"/>
      <c r="AB64" s="995"/>
      <c r="AC64" s="995"/>
      <c r="AD64" s="995"/>
      <c r="AE64" s="995"/>
      <c r="AF64" s="995"/>
      <c r="AG64" s="995"/>
      <c r="AH64" s="995" t="s">
        <v>22</v>
      </c>
      <c r="AI64" s="995"/>
      <c r="AJ64" s="995"/>
      <c r="AK64" s="995"/>
      <c r="AL64" s="995"/>
      <c r="AM64" s="995"/>
      <c r="AN64" s="995"/>
      <c r="AO64" s="995"/>
      <c r="AP64" s="995"/>
      <c r="AQ64" s="239"/>
      <c r="AT64" s="239"/>
      <c r="AU64" s="239"/>
      <c r="AV64" s="239"/>
    </row>
    <row r="65" spans="2:63" ht="49.5" customHeight="1" x14ac:dyDescent="0.2">
      <c r="B65" s="997"/>
      <c r="C65" s="997"/>
      <c r="D65" s="997"/>
      <c r="E65" s="997"/>
      <c r="F65" s="997"/>
      <c r="G65" s="997"/>
      <c r="H65" s="997"/>
      <c r="I65" s="997"/>
      <c r="J65" s="997"/>
      <c r="K65" s="997"/>
      <c r="L65" s="997"/>
      <c r="M65" s="997"/>
      <c r="N65" s="997"/>
      <c r="O65" s="997"/>
      <c r="P65" s="997"/>
      <c r="Q65" s="997"/>
      <c r="R65" s="997"/>
      <c r="S65" s="997"/>
      <c r="T65" s="997"/>
      <c r="U65" s="997"/>
      <c r="V65" s="997"/>
      <c r="W65" s="997"/>
      <c r="X65" s="997"/>
      <c r="Y65" s="997"/>
      <c r="Z65" s="997"/>
      <c r="AA65" s="997"/>
      <c r="AB65" s="997"/>
      <c r="AC65" s="997"/>
      <c r="AD65" s="997"/>
      <c r="AE65" s="997"/>
      <c r="AF65" s="997"/>
      <c r="AG65" s="997"/>
      <c r="AH65" s="997"/>
      <c r="AI65" s="997"/>
      <c r="AJ65" s="997"/>
      <c r="AK65" s="997"/>
      <c r="AL65" s="997"/>
      <c r="AM65" s="997"/>
      <c r="AN65" s="997"/>
      <c r="AO65" s="997"/>
      <c r="AP65" s="997"/>
    </row>
    <row r="66" spans="2:63" ht="3" customHeight="1" x14ac:dyDescent="0.2">
      <c r="B66" s="550"/>
      <c r="C66" s="550"/>
      <c r="D66" s="550"/>
      <c r="E66" s="550"/>
      <c r="F66" s="550"/>
      <c r="G66" s="550"/>
      <c r="H66" s="550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550"/>
      <c r="Z66" s="550"/>
      <c r="AA66" s="550"/>
      <c r="AB66" s="550"/>
      <c r="AC66" s="550"/>
      <c r="AD66" s="550"/>
      <c r="AE66" s="550"/>
      <c r="AF66" s="550"/>
      <c r="AG66" s="550"/>
      <c r="AH66" s="550"/>
      <c r="AI66" s="550"/>
      <c r="AJ66" s="550"/>
      <c r="AK66" s="550"/>
      <c r="AL66" s="550"/>
      <c r="AM66" s="550"/>
      <c r="AN66" s="550"/>
      <c r="AO66" s="550"/>
      <c r="AP66" s="550"/>
    </row>
    <row r="67" spans="2:63" ht="3" customHeight="1" x14ac:dyDescent="0.2"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  <c r="AJ67" s="550"/>
      <c r="AK67" s="550"/>
      <c r="AL67" s="550"/>
      <c r="AM67" s="550"/>
      <c r="AN67" s="550"/>
      <c r="AO67" s="550"/>
      <c r="AP67" s="550"/>
    </row>
    <row r="68" spans="2:63" ht="4.5" customHeight="1" x14ac:dyDescent="0.2">
      <c r="B68" s="550"/>
      <c r="C68" s="550"/>
      <c r="D68" s="550"/>
      <c r="E68" s="550"/>
      <c r="F68" s="550"/>
      <c r="G68" s="550"/>
      <c r="H68" s="550"/>
      <c r="I68" s="550"/>
      <c r="J68" s="550"/>
      <c r="K68" s="550"/>
      <c r="L68" s="550"/>
      <c r="M68" s="550"/>
      <c r="N68" s="550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550"/>
      <c r="AJ68" s="550"/>
      <c r="AK68" s="550"/>
      <c r="AL68" s="550"/>
      <c r="AM68" s="550"/>
      <c r="AN68" s="550"/>
      <c r="AO68" s="550"/>
      <c r="AP68" s="550"/>
    </row>
    <row r="69" spans="2:63" s="159" customFormat="1" ht="34.5" customHeight="1" x14ac:dyDescent="0.2">
      <c r="B69" s="1012" t="s">
        <v>204</v>
      </c>
      <c r="C69" s="1012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012"/>
      <c r="AC69" s="1012"/>
      <c r="AD69" s="1012"/>
      <c r="AE69" s="1012"/>
      <c r="AF69" s="1012"/>
      <c r="AG69" s="1012"/>
      <c r="AH69" s="1012"/>
      <c r="AI69" s="1012"/>
      <c r="AJ69" s="1012"/>
      <c r="AK69" s="1012"/>
      <c r="AL69" s="1012"/>
      <c r="AM69" s="1012"/>
      <c r="AN69" s="1012"/>
      <c r="AO69" s="1012"/>
      <c r="AP69" s="1012"/>
      <c r="AV69" s="160"/>
      <c r="AW69" s="160"/>
      <c r="AX69" s="160"/>
      <c r="AY69" s="160"/>
      <c r="AZ69" s="160"/>
      <c r="BA69" s="160"/>
      <c r="BB69" s="161"/>
      <c r="BC69" s="161"/>
      <c r="BD69" s="161"/>
      <c r="BE69" s="160"/>
      <c r="BF69" s="160"/>
      <c r="BG69" s="161"/>
      <c r="BH69" s="161"/>
    </row>
    <row r="70" spans="2:63" ht="22.5" customHeight="1" x14ac:dyDescent="0.2">
      <c r="B70" s="819" t="s">
        <v>143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19"/>
      <c r="AC70" s="819"/>
      <c r="AD70" s="819"/>
      <c r="AE70" s="819"/>
      <c r="AF70" s="819"/>
      <c r="AG70" s="819"/>
      <c r="AH70" s="819"/>
      <c r="AI70" s="819"/>
      <c r="AJ70" s="819"/>
      <c r="AK70" s="819"/>
      <c r="AL70" s="819"/>
      <c r="AM70" s="819"/>
      <c r="AN70" s="819"/>
      <c r="AO70" s="819"/>
      <c r="AP70" s="819"/>
      <c r="BF70" s="124"/>
      <c r="BG70" s="124"/>
      <c r="BH70" s="123"/>
    </row>
    <row r="71" spans="2:63" ht="84.75" customHeight="1" x14ac:dyDescent="0.2">
      <c r="B71" s="550"/>
      <c r="C71" s="818" t="str">
        <f>B10&amp;" ตำแหน่ง "&amp;VLOOKUP($AT$2,DATA!$A:$W,5,0)&amp;"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ในการกำหนดน้ำหนักและเป้าหมายตัวชี้วัด"&amp;"รวมทั้งกำหนดน้ำหนักสมรรถนะหลัก และสมรรถนะประจำผู้บริหาร พร้อมลงชื่อรับทราบข้อตกลงการปฏิบัติราชการร่วมกันตั้งแต่เริ่มระยะการประเมิน"</f>
        <v xml:space="preserve"> นายกิติศักดิ์  เกียรติเจริญศิริ ตำแหน่ง ปลัดเทศบาลตำบลจันทบเพชร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ในการกำหนดน้ำหนักและเป้าหมายตัวชี้วัดรวมทั้งกำหนดน้ำหนักสมรรถนะหลัก และสมรรถนะประจำผู้บริหาร พร้อมลงชื่อรับทราบข้อตกลงการปฏิบัติราชการร่วมกันตั้งแต่เริ่มระยะการประเมิน</v>
      </c>
      <c r="D71" s="818"/>
      <c r="E71" s="818"/>
      <c r="F71" s="818"/>
      <c r="G71" s="818"/>
      <c r="H71" s="818"/>
      <c r="I71" s="818"/>
      <c r="J71" s="818"/>
      <c r="K71" s="818"/>
      <c r="L71" s="818"/>
      <c r="M71" s="818"/>
      <c r="N71" s="818"/>
      <c r="O71" s="818"/>
      <c r="P71" s="818"/>
      <c r="Q71" s="818"/>
      <c r="R71" s="818"/>
      <c r="S71" s="818"/>
      <c r="T71" s="818"/>
      <c r="U71" s="818"/>
      <c r="V71" s="818"/>
      <c r="W71" s="818"/>
      <c r="X71" s="818"/>
      <c r="Y71" s="818"/>
      <c r="Z71" s="818"/>
      <c r="AA71" s="818"/>
      <c r="AB71" s="818"/>
      <c r="AC71" s="818"/>
      <c r="AD71" s="818"/>
      <c r="AE71" s="818"/>
      <c r="AF71" s="818"/>
      <c r="AG71" s="818"/>
      <c r="AH71" s="818"/>
      <c r="AI71" s="818"/>
      <c r="AJ71" s="818"/>
      <c r="AK71" s="818"/>
      <c r="AL71" s="818"/>
      <c r="AM71" s="818"/>
      <c r="AN71" s="818"/>
      <c r="AO71" s="818"/>
      <c r="AP71" s="818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</row>
    <row r="72" spans="2:63" ht="34.5" customHeight="1" x14ac:dyDescent="0.2">
      <c r="B72" s="550"/>
      <c r="C72" s="573"/>
      <c r="D72" s="573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573"/>
      <c r="AI72" s="573"/>
      <c r="AJ72" s="573"/>
      <c r="AK72" s="573"/>
      <c r="AL72" s="573"/>
      <c r="AM72" s="573"/>
      <c r="AN72" s="573"/>
      <c r="AO72" s="573"/>
      <c r="AP72" s="573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</row>
    <row r="73" spans="2:63" s="150" customFormat="1" ht="22.5" customHeight="1" x14ac:dyDescent="0.2">
      <c r="B73" s="550"/>
      <c r="C73" s="550"/>
      <c r="D73" s="550"/>
      <c r="E73" s="550"/>
      <c r="F73" s="550"/>
      <c r="G73" s="550"/>
      <c r="H73" s="996" t="str">
        <f>IF(VLOOKUP($AT$2,DATA!$A:$W,2,0)="นาย"," ",IF(VLOOKUP($AT$2,DATA!$A:$W,2,0)="นาง"," ",IF(VLOOKUP($AT$2,DATA!$A:$W,2,0)="นางสาว"," ",VLOOKUP($AT$2,DATA!$A:$W,2,0))))</f>
        <v xml:space="preserve"> </v>
      </c>
      <c r="I73" s="996"/>
      <c r="J73" s="996"/>
      <c r="K73" s="996"/>
      <c r="L73" s="996"/>
      <c r="M73" s="996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996" t="str">
        <f>IF(VLOOKUP($AT$2,DATA!$A:$W,15,0)="นาย"," ",IF(VLOOKUP($AT$2,DATA!$A:$W,15,0)="นาง"," ",IF(VLOOKUP($AT$2,DATA!$A:$W,15,0)="นางสาว"," ",VLOOKUP($AT$2,DATA!$A:$W,15,0))))</f>
        <v xml:space="preserve"> </v>
      </c>
      <c r="AA73" s="996"/>
      <c r="AB73" s="996"/>
      <c r="AC73" s="996"/>
      <c r="AD73" s="996"/>
      <c r="AE73" s="996"/>
      <c r="AF73" s="996"/>
      <c r="AG73" s="996"/>
      <c r="AH73" s="996"/>
      <c r="AI73" s="996"/>
      <c r="AJ73" s="996"/>
      <c r="AK73" s="996"/>
      <c r="AL73" s="550"/>
      <c r="AM73" s="550"/>
      <c r="AN73" s="550"/>
      <c r="AO73" s="550"/>
      <c r="AP73" s="550"/>
      <c r="AQ73" s="206"/>
      <c r="AR73" s="206"/>
      <c r="AV73" s="154"/>
      <c r="AW73" s="154"/>
      <c r="AX73" s="154"/>
      <c r="AY73" s="154"/>
      <c r="AZ73" s="154"/>
      <c r="BA73" s="154"/>
      <c r="BB73" s="154"/>
      <c r="BC73" s="154"/>
      <c r="BD73" s="154"/>
      <c r="BE73" s="242"/>
      <c r="BF73" s="242"/>
      <c r="BG73" s="242"/>
      <c r="BH73" s="154"/>
    </row>
    <row r="74" spans="2:63" s="150" customFormat="1" ht="22.5" customHeight="1" x14ac:dyDescent="0.2">
      <c r="B74" s="550"/>
      <c r="C74" s="550"/>
      <c r="D74" s="550"/>
      <c r="E74" s="550"/>
      <c r="F74" s="550"/>
      <c r="G74" s="550"/>
      <c r="H74" s="1024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(นายกิติศักดิ์  เกียรติเจริญศิริ)</v>
      </c>
      <c r="I74" s="1024"/>
      <c r="J74" s="1024"/>
      <c r="K74" s="1024"/>
      <c r="L74" s="1024"/>
      <c r="M74" s="1024"/>
      <c r="N74" s="550"/>
      <c r="O74" s="550"/>
      <c r="P74" s="550"/>
      <c r="Q74" s="550"/>
      <c r="R74" s="550"/>
      <c r="S74" s="550"/>
      <c r="T74" s="550"/>
      <c r="U74" s="550"/>
      <c r="V74" s="550"/>
      <c r="W74" s="550"/>
      <c r="X74" s="550"/>
      <c r="Y74" s="550"/>
      <c r="Z74" s="1024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(นายสันติ  อุทุมพร)</v>
      </c>
      <c r="AA74" s="1024"/>
      <c r="AB74" s="1024"/>
      <c r="AC74" s="1024"/>
      <c r="AD74" s="1024"/>
      <c r="AE74" s="1024"/>
      <c r="AF74" s="1024"/>
      <c r="AG74" s="1024"/>
      <c r="AH74" s="1024"/>
      <c r="AI74" s="1024"/>
      <c r="AJ74" s="1024"/>
      <c r="AK74" s="1024"/>
      <c r="AL74" s="550"/>
      <c r="AM74" s="550"/>
      <c r="AN74" s="550"/>
      <c r="AO74" s="550"/>
      <c r="AP74" s="550"/>
      <c r="AQ74" s="206"/>
      <c r="AR74" s="206"/>
      <c r="AV74" s="154"/>
      <c r="AW74" s="154"/>
      <c r="AX74" s="154"/>
      <c r="AY74" s="154"/>
      <c r="AZ74" s="154"/>
      <c r="BA74" s="154"/>
      <c r="BB74" s="154"/>
      <c r="BC74" s="154"/>
      <c r="BD74" s="154"/>
      <c r="BE74" s="242"/>
      <c r="BF74" s="242"/>
      <c r="BG74" s="242"/>
      <c r="BH74" s="154"/>
    </row>
    <row r="75" spans="2:63" s="150" customFormat="1" ht="20.25" customHeight="1" x14ac:dyDescent="0.2">
      <c r="B75" s="550"/>
      <c r="C75" s="550"/>
      <c r="D75" s="550"/>
      <c r="E75" s="550"/>
      <c r="F75" s="550"/>
      <c r="G75" s="574" t="s">
        <v>111</v>
      </c>
      <c r="H75" s="1021" t="str">
        <f>IF(VLOOKUP($AT$2,DATA!$A:$W,6,0)=0,VLOOKUP($AT$2,DATA!$A:$W,5,0)&amp;VLOOKUP($AT$2,DATA!$A:$W,7,0),VLOOKUP($AT$2,DATA!$A:$W,5,0))</f>
        <v>ปลัดเทศบาลตำบลจันทบเพชร</v>
      </c>
      <c r="I75" s="1021"/>
      <c r="J75" s="1021"/>
      <c r="K75" s="1021"/>
      <c r="L75" s="1021"/>
      <c r="M75" s="1021"/>
      <c r="N75" s="550"/>
      <c r="O75" s="550"/>
      <c r="P75" s="550"/>
      <c r="Q75" s="550"/>
      <c r="R75" s="550"/>
      <c r="S75" s="550"/>
      <c r="T75" s="550"/>
      <c r="U75" s="550"/>
      <c r="V75" s="550"/>
      <c r="W75" s="550"/>
      <c r="X75" s="550"/>
      <c r="Y75" s="574" t="s">
        <v>111</v>
      </c>
      <c r="Z75" s="1021" t="str">
        <f>VLOOKUP($AT$2,DATA!$A:$W,18,0)</f>
        <v>นายกเทศมนตรีตำบลจันทบเพชร</v>
      </c>
      <c r="AA75" s="1021"/>
      <c r="AB75" s="1021"/>
      <c r="AC75" s="1021"/>
      <c r="AD75" s="1021"/>
      <c r="AE75" s="1021"/>
      <c r="AF75" s="1021"/>
      <c r="AG75" s="1021"/>
      <c r="AH75" s="1021"/>
      <c r="AI75" s="1021"/>
      <c r="AJ75" s="1021"/>
      <c r="AK75" s="1021"/>
      <c r="AL75" s="550"/>
      <c r="AM75" s="550"/>
      <c r="AN75" s="550"/>
      <c r="AO75" s="550"/>
      <c r="AP75" s="550"/>
      <c r="AQ75" s="206"/>
      <c r="AR75" s="206"/>
      <c r="AV75" s="154"/>
      <c r="AW75" s="154"/>
      <c r="AX75" s="154"/>
      <c r="AY75" s="154"/>
      <c r="AZ75" s="154"/>
      <c r="BA75" s="154"/>
      <c r="BB75" s="154"/>
      <c r="BC75" s="154"/>
      <c r="BD75" s="154"/>
      <c r="BE75" s="242"/>
      <c r="BF75" s="242"/>
      <c r="BG75" s="242"/>
      <c r="BH75" s="154"/>
    </row>
    <row r="76" spans="2:63" s="150" customFormat="1" ht="20.25" customHeight="1" x14ac:dyDescent="0.2">
      <c r="B76" s="550"/>
      <c r="C76" s="550"/>
      <c r="D76" s="550"/>
      <c r="E76" s="550"/>
      <c r="F76" s="550"/>
      <c r="G76" s="574"/>
      <c r="H76" s="1021" t="str">
        <f>IF(VLOOKUP($AT$2,DATA!$A:$W,6,0)=0,"",("("&amp;VLOOKUP($AT$2,DATA!$A:$W,6,0)&amp;" ระดับ"&amp;VLOOKUP($AT$2,DATA!$A:$W,7,0)&amp;")"))</f>
        <v>(นักบริหารงานท้องถิ่น ระดับต้น)</v>
      </c>
      <c r="I76" s="1021"/>
      <c r="J76" s="1021"/>
      <c r="K76" s="1021"/>
      <c r="L76" s="1021"/>
      <c r="M76" s="1021"/>
      <c r="N76" s="550"/>
      <c r="O76" s="550"/>
      <c r="P76" s="550"/>
      <c r="Q76" s="550"/>
      <c r="R76" s="550"/>
      <c r="S76" s="550"/>
      <c r="T76" s="550"/>
      <c r="U76" s="550"/>
      <c r="V76" s="550"/>
      <c r="W76" s="550"/>
      <c r="X76" s="550"/>
      <c r="Y76" s="574"/>
      <c r="Z76" s="1021" t="str">
        <f>IF(VLOOKUP($AT$2,DATA!$A:$W,19,0)=0,"",("("&amp;VLOOKUP($AT$2,DATA!$A:$W,19,0)&amp;" ระดับ"&amp;VLOOKUP($AT$2,DATA!$A:$W,20,0)&amp;")"))</f>
        <v/>
      </c>
      <c r="AA76" s="1021"/>
      <c r="AB76" s="1021"/>
      <c r="AC76" s="1021"/>
      <c r="AD76" s="1021"/>
      <c r="AE76" s="1021"/>
      <c r="AF76" s="1021"/>
      <c r="AG76" s="1021"/>
      <c r="AH76" s="1021"/>
      <c r="AI76" s="1021"/>
      <c r="AJ76" s="1021"/>
      <c r="AK76" s="1021"/>
      <c r="AL76" s="550"/>
      <c r="AM76" s="550"/>
      <c r="AN76" s="550"/>
      <c r="AO76" s="550"/>
      <c r="AP76" s="550"/>
      <c r="AQ76" s="206"/>
      <c r="AR76" s="206"/>
      <c r="AV76" s="154"/>
      <c r="AW76" s="154"/>
      <c r="AX76" s="154"/>
      <c r="AY76" s="154"/>
      <c r="AZ76" s="154"/>
      <c r="BA76" s="154"/>
      <c r="BB76" s="154"/>
      <c r="BC76" s="154"/>
      <c r="BD76" s="154"/>
      <c r="BE76" s="242"/>
      <c r="BF76" s="242"/>
      <c r="BG76" s="242"/>
      <c r="BH76" s="154"/>
    </row>
    <row r="77" spans="2:63" s="150" customFormat="1" ht="20.25" customHeight="1" x14ac:dyDescent="0.2">
      <c r="B77" s="550"/>
      <c r="C77" s="550"/>
      <c r="D77" s="550"/>
      <c r="E77" s="550"/>
      <c r="F77" s="550"/>
      <c r="G77" s="574"/>
      <c r="H77" s="574"/>
      <c r="I77" s="574"/>
      <c r="J77" s="574"/>
      <c r="K77" s="574"/>
      <c r="L77" s="574"/>
      <c r="M77" s="574"/>
      <c r="N77" s="550"/>
      <c r="O77" s="550"/>
      <c r="P77" s="550"/>
      <c r="Q77" s="550"/>
      <c r="R77" s="550"/>
      <c r="S77" s="550"/>
      <c r="T77" s="550"/>
      <c r="U77" s="550"/>
      <c r="V77" s="550"/>
      <c r="W77" s="550"/>
      <c r="X77" s="550"/>
      <c r="Y77" s="574"/>
      <c r="Z77" s="1021" t="str">
        <f>IF(VLOOKUP($AT$2,DATA!$A:$W,21,0)=0,"",VLOOKUP($AT$2,DATA!$A:$W,21,0))</f>
        <v/>
      </c>
      <c r="AA77" s="1021"/>
      <c r="AB77" s="1021"/>
      <c r="AC77" s="1021"/>
      <c r="AD77" s="1021"/>
      <c r="AE77" s="1021"/>
      <c r="AF77" s="1021"/>
      <c r="AG77" s="1021"/>
      <c r="AH77" s="1021"/>
      <c r="AI77" s="1021"/>
      <c r="AJ77" s="1021"/>
      <c r="AK77" s="1021"/>
      <c r="AL77" s="550"/>
      <c r="AM77" s="550"/>
      <c r="AN77" s="550"/>
      <c r="AO77" s="550"/>
      <c r="AP77" s="550"/>
      <c r="AQ77" s="206"/>
      <c r="AR77" s="206"/>
      <c r="AV77" s="154"/>
      <c r="AW77" s="154"/>
      <c r="AX77" s="154"/>
      <c r="AY77" s="154"/>
      <c r="AZ77" s="154"/>
      <c r="BA77" s="154"/>
      <c r="BB77" s="154"/>
      <c r="BC77" s="154"/>
      <c r="BD77" s="154"/>
      <c r="BE77" s="242"/>
      <c r="BF77" s="242"/>
      <c r="BG77" s="242"/>
      <c r="BH77" s="154"/>
    </row>
    <row r="78" spans="2:63" s="150" customFormat="1" ht="22.5" customHeight="1" x14ac:dyDescent="0.2">
      <c r="B78" s="550"/>
      <c r="C78" s="550"/>
      <c r="D78" s="550"/>
      <c r="E78" s="550"/>
      <c r="F78" s="550"/>
      <c r="G78" s="574" t="s">
        <v>144</v>
      </c>
      <c r="H78" s="830" t="s">
        <v>195</v>
      </c>
      <c r="I78" s="830"/>
      <c r="J78" s="830"/>
      <c r="K78" s="830"/>
      <c r="L78" s="830"/>
      <c r="M78" s="830"/>
      <c r="N78" s="550"/>
      <c r="O78" s="550"/>
      <c r="P78" s="550"/>
      <c r="Q78" s="550"/>
      <c r="R78" s="575"/>
      <c r="S78" s="575"/>
      <c r="T78" s="575"/>
      <c r="U78" s="575"/>
      <c r="V78" s="575"/>
      <c r="W78" s="575"/>
      <c r="X78" s="575"/>
      <c r="Y78" s="574" t="s">
        <v>144</v>
      </c>
      <c r="Z78" s="830" t="s">
        <v>195</v>
      </c>
      <c r="AA78" s="830"/>
      <c r="AB78" s="830"/>
      <c r="AC78" s="830"/>
      <c r="AD78" s="830"/>
      <c r="AE78" s="830"/>
      <c r="AF78" s="830"/>
      <c r="AG78" s="830"/>
      <c r="AH78" s="830"/>
      <c r="AI78" s="830"/>
      <c r="AJ78" s="830"/>
      <c r="AK78" s="830"/>
      <c r="AL78" s="550"/>
      <c r="AM78" s="550"/>
      <c r="AN78" s="550"/>
      <c r="AO78" s="550"/>
      <c r="AP78" s="550"/>
      <c r="AQ78" s="206"/>
      <c r="AR78" s="206"/>
      <c r="AV78" s="154"/>
      <c r="AW78" s="154"/>
      <c r="AX78" s="154"/>
      <c r="AY78" s="154"/>
      <c r="AZ78" s="154"/>
      <c r="BA78" s="154"/>
      <c r="BB78" s="154"/>
      <c r="BC78" s="154"/>
      <c r="BD78" s="154"/>
      <c r="BE78" s="242"/>
      <c r="BF78" s="242"/>
      <c r="BG78" s="242"/>
      <c r="BH78" s="154"/>
    </row>
    <row r="79" spans="2:63" s="150" customFormat="1" ht="11.25" customHeight="1" x14ac:dyDescent="0.2">
      <c r="B79" s="550"/>
      <c r="C79" s="550"/>
      <c r="D79" s="550"/>
      <c r="E79" s="550"/>
      <c r="F79" s="550"/>
      <c r="G79" s="550"/>
      <c r="H79" s="550"/>
      <c r="I79" s="550"/>
      <c r="J79" s="550"/>
      <c r="K79" s="550"/>
      <c r="L79" s="550"/>
      <c r="M79" s="550"/>
      <c r="N79" s="550"/>
      <c r="O79" s="550"/>
      <c r="P79" s="550"/>
      <c r="Q79" s="550"/>
      <c r="R79" s="550"/>
      <c r="S79" s="550"/>
      <c r="T79" s="550"/>
      <c r="U79" s="550"/>
      <c r="V79" s="550"/>
      <c r="W79" s="550"/>
      <c r="X79" s="550"/>
      <c r="Y79" s="550"/>
      <c r="Z79" s="550"/>
      <c r="AA79" s="550"/>
      <c r="AB79" s="550"/>
      <c r="AC79" s="550"/>
      <c r="AD79" s="550"/>
      <c r="AE79" s="550"/>
      <c r="AF79" s="550"/>
      <c r="AG79" s="550"/>
      <c r="AH79" s="550"/>
      <c r="AI79" s="550"/>
      <c r="AJ79" s="550"/>
      <c r="AK79" s="550"/>
      <c r="AL79" s="550"/>
      <c r="AM79" s="550"/>
      <c r="AN79" s="550"/>
      <c r="AO79" s="550"/>
      <c r="AP79" s="550"/>
      <c r="AQ79" s="206"/>
      <c r="AR79" s="206"/>
      <c r="AV79" s="201"/>
      <c r="AW79" s="201"/>
      <c r="AX79" s="201"/>
      <c r="AY79" s="201"/>
      <c r="AZ79" s="201"/>
      <c r="BA79" s="201"/>
      <c r="BB79" s="201"/>
      <c r="BC79" s="201"/>
      <c r="BD79" s="201"/>
      <c r="BE79" s="202"/>
      <c r="BF79" s="202"/>
      <c r="BG79" s="202"/>
      <c r="BH79" s="201"/>
    </row>
    <row r="80" spans="2:63" s="150" customFormat="1" ht="22.5" customHeight="1" x14ac:dyDescent="0.2">
      <c r="B80" s="819" t="s">
        <v>145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  <c r="AA80" s="819"/>
      <c r="AB80" s="819"/>
      <c r="AC80" s="819"/>
      <c r="AD80" s="819"/>
      <c r="AE80" s="819"/>
      <c r="AF80" s="819"/>
      <c r="AG80" s="819"/>
      <c r="AH80" s="819"/>
      <c r="AI80" s="819"/>
      <c r="AJ80" s="819"/>
      <c r="AK80" s="819"/>
      <c r="AL80" s="819"/>
      <c r="AM80" s="819"/>
      <c r="AN80" s="819"/>
      <c r="AO80" s="819"/>
      <c r="AP80" s="819"/>
      <c r="AQ80" s="206"/>
      <c r="AR80" s="206"/>
      <c r="AV80" s="201"/>
      <c r="AW80" s="201"/>
      <c r="AX80" s="201"/>
      <c r="AY80" s="201"/>
      <c r="AZ80" s="201"/>
      <c r="BA80" s="201"/>
      <c r="BB80" s="201"/>
      <c r="BC80" s="201"/>
      <c r="BD80" s="201"/>
      <c r="BE80" s="202"/>
      <c r="BF80" s="202"/>
      <c r="BG80" s="202"/>
      <c r="BH80" s="201"/>
    </row>
    <row r="81" spans="2:60" s="208" customFormat="1" ht="22.5" customHeight="1" x14ac:dyDescent="0.55000000000000004">
      <c r="B81" s="827" t="s">
        <v>1079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9"/>
      <c r="M81" s="827" t="s">
        <v>1080</v>
      </c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9"/>
      <c r="AB81" s="827" t="s">
        <v>1080</v>
      </c>
      <c r="AC81" s="828"/>
      <c r="AD81" s="828"/>
      <c r="AE81" s="828"/>
      <c r="AF81" s="828"/>
      <c r="AG81" s="828"/>
      <c r="AH81" s="828"/>
      <c r="AI81" s="828"/>
      <c r="AJ81" s="828"/>
      <c r="AK81" s="828"/>
      <c r="AL81" s="828"/>
      <c r="AM81" s="828"/>
      <c r="AN81" s="828"/>
      <c r="AO81" s="828"/>
      <c r="AP81" s="829"/>
      <c r="AQ81" s="207"/>
      <c r="AR81" s="207"/>
      <c r="BE81" s="209"/>
      <c r="BF81" s="209"/>
      <c r="BG81" s="209"/>
    </row>
    <row r="82" spans="2:60" s="150" customFormat="1" ht="22.5" customHeight="1" x14ac:dyDescent="0.2">
      <c r="B82" s="576"/>
      <c r="C82" s="577"/>
      <c r="D82" s="577" t="s">
        <v>146</v>
      </c>
      <c r="E82" s="577"/>
      <c r="F82" s="577"/>
      <c r="G82" s="577"/>
      <c r="H82" s="577"/>
      <c r="I82" s="577"/>
      <c r="J82" s="577"/>
      <c r="K82" s="577"/>
      <c r="L82" s="578"/>
      <c r="M82" s="576" t="s">
        <v>154</v>
      </c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7"/>
      <c r="AA82" s="578"/>
      <c r="AB82" s="576"/>
      <c r="AC82" s="577"/>
      <c r="AD82" s="577" t="s">
        <v>147</v>
      </c>
      <c r="AE82" s="577"/>
      <c r="AF82" s="577"/>
      <c r="AG82" s="577"/>
      <c r="AH82" s="577"/>
      <c r="AI82" s="577"/>
      <c r="AJ82" s="577"/>
      <c r="AK82" s="577"/>
      <c r="AL82" s="577"/>
      <c r="AM82" s="577"/>
      <c r="AN82" s="577"/>
      <c r="AO82" s="577"/>
      <c r="AP82" s="578"/>
      <c r="AQ82" s="206"/>
      <c r="AR82" s="206"/>
      <c r="AV82" s="201"/>
      <c r="AW82" s="201"/>
      <c r="AX82" s="201"/>
      <c r="AY82" s="201"/>
      <c r="AZ82" s="201"/>
      <c r="BA82" s="201"/>
      <c r="BB82" s="201"/>
      <c r="BC82" s="201"/>
      <c r="BD82" s="201"/>
      <c r="BE82" s="202"/>
      <c r="BF82" s="202"/>
      <c r="BG82" s="202"/>
      <c r="BH82" s="201"/>
    </row>
    <row r="83" spans="2:60" s="150" customFormat="1" ht="29.25" customHeight="1" x14ac:dyDescent="0.2">
      <c r="B83" s="576"/>
      <c r="C83" s="577"/>
      <c r="D83" s="577"/>
      <c r="E83" s="577"/>
      <c r="F83" s="577"/>
      <c r="G83" s="577"/>
      <c r="H83" s="577"/>
      <c r="I83" s="577"/>
      <c r="J83" s="577"/>
      <c r="K83" s="577"/>
      <c r="L83" s="578"/>
      <c r="M83" s="576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8"/>
      <c r="AB83" s="576"/>
      <c r="AC83" s="577"/>
      <c r="AD83" s="577"/>
      <c r="AE83" s="577"/>
      <c r="AF83" s="577"/>
      <c r="AG83" s="577"/>
      <c r="AH83" s="577"/>
      <c r="AI83" s="577"/>
      <c r="AJ83" s="577"/>
      <c r="AK83" s="577"/>
      <c r="AL83" s="577"/>
      <c r="AM83" s="577"/>
      <c r="AN83" s="577"/>
      <c r="AO83" s="577"/>
      <c r="AP83" s="578"/>
      <c r="AQ83" s="206"/>
      <c r="AR83" s="206"/>
      <c r="AV83" s="201"/>
      <c r="AW83" s="201"/>
      <c r="AX83" s="201"/>
      <c r="AY83" s="201"/>
      <c r="AZ83" s="201"/>
      <c r="BA83" s="201"/>
      <c r="BB83" s="201"/>
      <c r="BC83" s="201"/>
      <c r="BD83" s="201"/>
      <c r="BE83" s="202"/>
      <c r="BF83" s="202"/>
      <c r="BG83" s="202"/>
      <c r="BH83" s="201"/>
    </row>
    <row r="84" spans="2:60" s="208" customFormat="1" ht="24.75" customHeight="1" x14ac:dyDescent="0.2">
      <c r="B84" s="579"/>
      <c r="C84" s="580"/>
      <c r="D84" s="580"/>
      <c r="E84" s="580"/>
      <c r="F84" s="580"/>
      <c r="G84" s="581"/>
      <c r="H84" s="580"/>
      <c r="I84" s="580"/>
      <c r="J84" s="580"/>
      <c r="K84" s="580"/>
      <c r="L84" s="582"/>
      <c r="M84" s="579"/>
      <c r="N84" s="580"/>
      <c r="O84" s="580"/>
      <c r="P84" s="580"/>
      <c r="Q84" s="580"/>
      <c r="R84" s="583"/>
      <c r="S84" s="583"/>
      <c r="T84" s="583"/>
      <c r="U84" s="583"/>
      <c r="V84" s="583"/>
      <c r="W84" s="583"/>
      <c r="X84" s="583"/>
      <c r="Y84" s="583"/>
      <c r="Z84" s="583"/>
      <c r="AA84" s="584"/>
      <c r="AB84" s="579"/>
      <c r="AC84" s="583"/>
      <c r="AD84" s="583"/>
      <c r="AE84" s="585" t="s">
        <v>148</v>
      </c>
      <c r="AF84" s="583"/>
      <c r="AG84" s="583"/>
      <c r="AH84" s="583"/>
      <c r="AI84" s="580"/>
      <c r="AJ84" s="580"/>
      <c r="AK84" s="580"/>
      <c r="AL84" s="580"/>
      <c r="AM84" s="580"/>
      <c r="AN84" s="580"/>
      <c r="AO84" s="580"/>
      <c r="AP84" s="586" t="s">
        <v>149</v>
      </c>
      <c r="AQ84" s="207"/>
      <c r="AR84" s="207"/>
      <c r="AV84" s="201"/>
      <c r="AW84" s="201"/>
      <c r="AX84" s="201"/>
      <c r="AY84" s="201"/>
      <c r="AZ84" s="201"/>
      <c r="BA84" s="201"/>
      <c r="BB84" s="201"/>
      <c r="BC84" s="201"/>
      <c r="BD84" s="201"/>
      <c r="BE84" s="202"/>
      <c r="BF84" s="202"/>
      <c r="BG84" s="202"/>
      <c r="BH84" s="201"/>
    </row>
    <row r="85" spans="2:60" s="150" customFormat="1" ht="22.5" customHeight="1" x14ac:dyDescent="0.2">
      <c r="B85" s="576"/>
      <c r="C85" s="577"/>
      <c r="D85" s="587" t="s">
        <v>150</v>
      </c>
      <c r="E85" s="820" t="str">
        <f>IF(VLOOKUP($AT$2,DATA!$A:$W,2,0)="นาย"," ",IF(VLOOKUP($AT$2,DATA!$A:$W,2,0)="นาง"," ",IF(VLOOKUP($AT$2,DATA!$A:$W,2,0)="นางสาว"," ",VLOOKUP($AT$2,DATA!$A:$W,2,0))))</f>
        <v xml:space="preserve"> </v>
      </c>
      <c r="F85" s="820"/>
      <c r="G85" s="820"/>
      <c r="H85" s="820"/>
      <c r="I85" s="820"/>
      <c r="J85" s="820"/>
      <c r="K85" s="820"/>
      <c r="L85" s="1016"/>
      <c r="M85" s="588" t="s">
        <v>151</v>
      </c>
      <c r="N85" s="820" t="str">
        <f>IF(VLOOKUP($AT$2,DATA!$A:$W,15,0)="นาย"," ",IF(VLOOKUP($AT$2,DATA!$A:$W,15,0)="นาง"," ",IF(VLOOKUP($AT$2,DATA!$A:$W,15,0)="นางสาว"," ",VLOOKUP($AT$2,DATA!$A:$W,15,0))))</f>
        <v xml:space="preserve"> </v>
      </c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  <c r="AA85" s="1016"/>
      <c r="AB85" s="576"/>
      <c r="AC85" s="577"/>
      <c r="AD85" s="577"/>
      <c r="AE85" s="587" t="s">
        <v>150</v>
      </c>
      <c r="AF85" s="577"/>
      <c r="AG85" s="577"/>
      <c r="AH85" s="577"/>
      <c r="AI85" s="577"/>
      <c r="AJ85" s="577"/>
      <c r="AK85" s="577"/>
      <c r="AL85" s="577"/>
      <c r="AM85" s="577"/>
      <c r="AN85" s="577"/>
      <c r="AO85" s="577"/>
      <c r="AP85" s="589"/>
      <c r="AQ85" s="206"/>
      <c r="AR85" s="206"/>
      <c r="AS85" s="154"/>
      <c r="AT85" s="154"/>
      <c r="AU85" s="254"/>
      <c r="AV85" s="254"/>
      <c r="AW85" s="254"/>
    </row>
    <row r="86" spans="2:60" s="150" customFormat="1" ht="22.5" customHeight="1" x14ac:dyDescent="0.2">
      <c r="B86" s="576"/>
      <c r="C86" s="577"/>
      <c r="D86" s="577"/>
      <c r="E86" s="821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(นายกิติศักดิ์  เกียรติเจริญศิริ)</v>
      </c>
      <c r="F86" s="821"/>
      <c r="G86" s="821"/>
      <c r="H86" s="821"/>
      <c r="I86" s="821"/>
      <c r="J86" s="821"/>
      <c r="K86" s="821"/>
      <c r="L86" s="1017"/>
      <c r="M86" s="576"/>
      <c r="N86" s="821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(นายสันติ  อุทุมพร)</v>
      </c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  <c r="AA86" s="1017"/>
      <c r="AB86" s="576"/>
      <c r="AC86" s="577"/>
      <c r="AD86" s="577"/>
      <c r="AE86" s="577"/>
      <c r="AF86" s="577"/>
      <c r="AG86" s="830" t="s">
        <v>194</v>
      </c>
      <c r="AH86" s="830"/>
      <c r="AI86" s="830"/>
      <c r="AJ86" s="830"/>
      <c r="AK86" s="830"/>
      <c r="AL86" s="830"/>
      <c r="AM86" s="830"/>
      <c r="AN86" s="830"/>
      <c r="AO86" s="830"/>
      <c r="AP86" s="578"/>
      <c r="AQ86" s="206"/>
      <c r="AR86" s="206"/>
      <c r="AS86" s="154"/>
      <c r="AT86" s="154"/>
      <c r="AU86" s="254"/>
      <c r="AV86" s="254"/>
      <c r="AW86" s="254"/>
    </row>
    <row r="87" spans="2:60" s="150" customFormat="1" ht="20.25" customHeight="1" x14ac:dyDescent="0.2">
      <c r="B87" s="576"/>
      <c r="C87" s="577"/>
      <c r="D87" s="587" t="s">
        <v>111</v>
      </c>
      <c r="E87" s="822" t="str">
        <f>IF(VLOOKUP($AT$2,DATA!$A:$W,6,0)=0,VLOOKUP($AT$2,DATA!$A:$W,5,0)&amp;VLOOKUP($AT$2,DATA!$A:$W,7,0),VLOOKUP($AT$2,DATA!$A:$W,5,0))</f>
        <v>ปลัดเทศบาลตำบลจันทบเพชร</v>
      </c>
      <c r="F87" s="822"/>
      <c r="G87" s="822"/>
      <c r="H87" s="822"/>
      <c r="I87" s="822"/>
      <c r="J87" s="822"/>
      <c r="K87" s="822"/>
      <c r="L87" s="1018"/>
      <c r="M87" s="588" t="s">
        <v>152</v>
      </c>
      <c r="N87" s="822" t="str">
        <f>VLOOKUP($AT$2,DATA!$A:$W,18,0)</f>
        <v>นายกเทศมนตรีตำบลจันทบเพชร</v>
      </c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  <c r="AA87" s="1018"/>
      <c r="AB87" s="576"/>
      <c r="AC87" s="577"/>
      <c r="AD87" s="577"/>
      <c r="AE87" s="587" t="s">
        <v>111</v>
      </c>
      <c r="AF87" s="577"/>
      <c r="AG87" s="830" t="s">
        <v>194</v>
      </c>
      <c r="AH87" s="830"/>
      <c r="AI87" s="830"/>
      <c r="AJ87" s="830"/>
      <c r="AK87" s="830"/>
      <c r="AL87" s="830"/>
      <c r="AM87" s="830"/>
      <c r="AN87" s="830"/>
      <c r="AO87" s="830"/>
      <c r="AP87" s="578"/>
      <c r="AQ87" s="206"/>
      <c r="AR87" s="206"/>
      <c r="AS87" s="154"/>
      <c r="AT87" s="154"/>
      <c r="AU87" s="254"/>
      <c r="AV87" s="254"/>
      <c r="AW87" s="254"/>
    </row>
    <row r="88" spans="2:60" s="150" customFormat="1" ht="20.25" customHeight="1" x14ac:dyDescent="0.2">
      <c r="B88" s="576"/>
      <c r="C88" s="577"/>
      <c r="D88" s="587"/>
      <c r="E88" s="822" t="str">
        <f>IF(VLOOKUP($AT$2,DATA!$A:$W,6,0)=0,"",("("&amp;VLOOKUP($AT$2,DATA!$A:$W,6,0)&amp;" ระดับ"&amp;VLOOKUP($AT$2,DATA!$A:$W,7,0)&amp;")"))</f>
        <v>(นักบริหารงานท้องถิ่น ระดับต้น)</v>
      </c>
      <c r="F88" s="822"/>
      <c r="G88" s="822"/>
      <c r="H88" s="822"/>
      <c r="I88" s="822"/>
      <c r="J88" s="822"/>
      <c r="K88" s="822"/>
      <c r="L88" s="1018"/>
      <c r="M88" s="588"/>
      <c r="N88" s="822" t="str">
        <f>IF(VLOOKUP($AT$2,DATA!$A:$W,19,0)=0,"",("("&amp;VLOOKUP($AT$2,DATA!$A:$W,19,0)&amp;" ระดับ"&amp;VLOOKUP($AT$2,DATA!$A:$W,20,0)&amp;")"))</f>
        <v/>
      </c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  <c r="AA88" s="1018"/>
      <c r="AB88" s="576"/>
      <c r="AC88" s="577"/>
      <c r="AD88" s="577"/>
      <c r="AE88" s="587"/>
      <c r="AF88" s="577"/>
      <c r="AG88" s="590"/>
      <c r="AH88" s="590"/>
      <c r="AI88" s="590"/>
      <c r="AJ88" s="590"/>
      <c r="AK88" s="590"/>
      <c r="AL88" s="590"/>
      <c r="AM88" s="590"/>
      <c r="AN88" s="590"/>
      <c r="AO88" s="590"/>
      <c r="AP88" s="578"/>
      <c r="AQ88" s="206"/>
      <c r="AR88" s="206"/>
      <c r="AS88" s="154"/>
      <c r="AT88" s="154"/>
      <c r="AU88" s="254"/>
      <c r="AV88" s="254"/>
      <c r="AW88" s="254"/>
    </row>
    <row r="89" spans="2:60" s="150" customFormat="1" ht="20.25" customHeight="1" x14ac:dyDescent="0.2">
      <c r="B89" s="576"/>
      <c r="C89" s="577"/>
      <c r="D89" s="587"/>
      <c r="E89" s="591"/>
      <c r="F89" s="591"/>
      <c r="G89" s="591"/>
      <c r="H89" s="591"/>
      <c r="I89" s="591"/>
      <c r="J89" s="591"/>
      <c r="K89" s="591"/>
      <c r="L89" s="592"/>
      <c r="M89" s="588"/>
      <c r="N89" s="822" t="str">
        <f>IF(VLOOKUP($AT$2,DATA!$A:$W,21,0)=0,"",VLOOKUP($AT$2,DATA!$A:$W,21,0))</f>
        <v/>
      </c>
      <c r="O89" s="822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  <c r="AA89" s="1018"/>
      <c r="AB89" s="576"/>
      <c r="AC89" s="577"/>
      <c r="AD89" s="577"/>
      <c r="AE89" s="587"/>
      <c r="AF89" s="577"/>
      <c r="AG89" s="590"/>
      <c r="AH89" s="590"/>
      <c r="AI89" s="590"/>
      <c r="AJ89" s="590"/>
      <c r="AK89" s="590"/>
      <c r="AL89" s="590"/>
      <c r="AM89" s="590"/>
      <c r="AN89" s="590"/>
      <c r="AO89" s="590"/>
      <c r="AP89" s="578"/>
      <c r="AQ89" s="206"/>
      <c r="AR89" s="206"/>
      <c r="AS89" s="154"/>
      <c r="AT89" s="154"/>
      <c r="AU89" s="254"/>
      <c r="AV89" s="254"/>
      <c r="AW89" s="254"/>
    </row>
    <row r="90" spans="2:60" s="150" customFormat="1" ht="22.5" customHeight="1" x14ac:dyDescent="0.2">
      <c r="B90" s="576"/>
      <c r="C90" s="577"/>
      <c r="D90" s="587" t="s">
        <v>144</v>
      </c>
      <c r="E90" s="830" t="s">
        <v>192</v>
      </c>
      <c r="F90" s="830"/>
      <c r="G90" s="830"/>
      <c r="H90" s="830"/>
      <c r="I90" s="830"/>
      <c r="J90" s="830"/>
      <c r="K90" s="830"/>
      <c r="L90" s="1019"/>
      <c r="M90" s="588" t="s">
        <v>153</v>
      </c>
      <c r="N90" s="830" t="s">
        <v>193</v>
      </c>
      <c r="O90" s="830"/>
      <c r="P90" s="830"/>
      <c r="Q90" s="830"/>
      <c r="R90" s="830"/>
      <c r="S90" s="830"/>
      <c r="T90" s="830"/>
      <c r="U90" s="830"/>
      <c r="V90" s="830"/>
      <c r="W90" s="830"/>
      <c r="X90" s="830"/>
      <c r="Y90" s="830"/>
      <c r="Z90" s="830"/>
      <c r="AA90" s="1019"/>
      <c r="AB90" s="576"/>
      <c r="AC90" s="577"/>
      <c r="AD90" s="577"/>
      <c r="AE90" s="587" t="s">
        <v>144</v>
      </c>
      <c r="AF90" s="593"/>
      <c r="AG90" s="830" t="s">
        <v>194</v>
      </c>
      <c r="AH90" s="830"/>
      <c r="AI90" s="830"/>
      <c r="AJ90" s="830"/>
      <c r="AK90" s="830"/>
      <c r="AL90" s="830"/>
      <c r="AM90" s="830"/>
      <c r="AN90" s="830"/>
      <c r="AO90" s="830"/>
      <c r="AP90" s="594"/>
      <c r="AQ90" s="256"/>
      <c r="AR90" s="206"/>
      <c r="AS90" s="154"/>
      <c r="AT90" s="154"/>
      <c r="AU90" s="254"/>
      <c r="AV90" s="254"/>
      <c r="AW90" s="254"/>
    </row>
    <row r="91" spans="2:60" s="150" customFormat="1" ht="8.25" customHeight="1" x14ac:dyDescent="0.2">
      <c r="B91" s="595"/>
      <c r="C91" s="596"/>
      <c r="D91" s="596"/>
      <c r="E91" s="596"/>
      <c r="F91" s="596"/>
      <c r="G91" s="596"/>
      <c r="H91" s="596"/>
      <c r="I91" s="596"/>
      <c r="J91" s="596"/>
      <c r="K91" s="596"/>
      <c r="L91" s="597"/>
      <c r="M91" s="595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7"/>
      <c r="AB91" s="595"/>
      <c r="AC91" s="596"/>
      <c r="AD91" s="596"/>
      <c r="AE91" s="596"/>
      <c r="AF91" s="596"/>
      <c r="AG91" s="596"/>
      <c r="AH91" s="596"/>
      <c r="AI91" s="596"/>
      <c r="AJ91" s="596"/>
      <c r="AK91" s="596"/>
      <c r="AL91" s="596"/>
      <c r="AM91" s="596"/>
      <c r="AN91" s="596"/>
      <c r="AO91" s="596"/>
      <c r="AP91" s="597"/>
      <c r="AQ91" s="206"/>
      <c r="AR91" s="206"/>
      <c r="AS91" s="154"/>
      <c r="AT91" s="154"/>
      <c r="AU91" s="254"/>
      <c r="AV91" s="254"/>
      <c r="AW91" s="254"/>
    </row>
    <row r="92" spans="2:60" s="180" customFormat="1" ht="6" customHeight="1" x14ac:dyDescent="0.2">
      <c r="B92" s="598"/>
      <c r="C92" s="598"/>
      <c r="D92" s="598"/>
      <c r="E92" s="598"/>
      <c r="F92" s="598"/>
      <c r="G92" s="598"/>
      <c r="H92" s="598"/>
      <c r="I92" s="598"/>
      <c r="J92" s="598"/>
      <c r="K92" s="598"/>
      <c r="L92" s="598"/>
      <c r="M92" s="598"/>
      <c r="N92" s="598"/>
      <c r="O92" s="598"/>
      <c r="P92" s="598"/>
      <c r="Q92" s="598"/>
      <c r="R92" s="598"/>
      <c r="S92" s="598"/>
      <c r="T92" s="598"/>
      <c r="U92" s="598"/>
      <c r="V92" s="598"/>
      <c r="W92" s="598"/>
      <c r="X92" s="598"/>
      <c r="Y92" s="598"/>
      <c r="Z92" s="598"/>
      <c r="AA92" s="598"/>
      <c r="AB92" s="598"/>
      <c r="AC92" s="598"/>
      <c r="AD92" s="598"/>
      <c r="AE92" s="598"/>
      <c r="AF92" s="598"/>
      <c r="AG92" s="598"/>
      <c r="AH92" s="598"/>
      <c r="AI92" s="598"/>
      <c r="AJ92" s="598"/>
      <c r="AK92" s="598"/>
      <c r="AL92" s="598"/>
      <c r="AM92" s="598"/>
      <c r="AN92" s="598"/>
      <c r="AO92" s="598"/>
      <c r="AP92" s="598"/>
      <c r="AQ92" s="205"/>
      <c r="AR92" s="205"/>
      <c r="AS92" s="211"/>
      <c r="AT92" s="211"/>
      <c r="AU92" s="211"/>
      <c r="AV92" s="210"/>
      <c r="AW92" s="210"/>
      <c r="AX92" s="212"/>
      <c r="AY92" s="212"/>
      <c r="AZ92" s="212"/>
    </row>
    <row r="93" spans="2:60" s="213" customFormat="1" ht="20.25" customHeight="1" x14ac:dyDescent="0.2">
      <c r="B93" s="1012" t="s">
        <v>205</v>
      </c>
      <c r="C93" s="1012"/>
      <c r="D93" s="1012"/>
      <c r="E93" s="1012"/>
      <c r="F93" s="1012"/>
      <c r="G93" s="1012"/>
      <c r="H93" s="1012"/>
      <c r="I93" s="1012"/>
      <c r="J93" s="1012"/>
      <c r="K93" s="1012"/>
      <c r="L93" s="1012"/>
      <c r="M93" s="1012"/>
      <c r="N93" s="1012"/>
      <c r="O93" s="1012"/>
      <c r="P93" s="1012"/>
      <c r="Q93" s="1012"/>
      <c r="R93" s="1012"/>
      <c r="S93" s="1012"/>
      <c r="T93" s="1012"/>
      <c r="U93" s="1012"/>
      <c r="V93" s="1012"/>
      <c r="W93" s="1012"/>
      <c r="X93" s="1012"/>
      <c r="Y93" s="1012"/>
      <c r="Z93" s="1012"/>
      <c r="AA93" s="1012"/>
      <c r="AB93" s="1012"/>
      <c r="AC93" s="1012"/>
      <c r="AD93" s="1012"/>
      <c r="AE93" s="1012"/>
      <c r="AF93" s="1012"/>
      <c r="AG93" s="1012"/>
      <c r="AH93" s="1012"/>
      <c r="AI93" s="1012"/>
      <c r="AJ93" s="1012"/>
      <c r="AK93" s="1012"/>
      <c r="AL93" s="1012"/>
      <c r="AM93" s="1012"/>
      <c r="AN93" s="1012"/>
      <c r="AO93" s="1012"/>
      <c r="AP93" s="1012"/>
      <c r="AV93" s="214"/>
      <c r="AW93" s="214"/>
      <c r="AX93" s="214"/>
      <c r="AY93" s="214"/>
      <c r="AZ93" s="214"/>
      <c r="BA93" s="214"/>
      <c r="BB93" s="215"/>
      <c r="BC93" s="215"/>
      <c r="BD93" s="215"/>
      <c r="BE93" s="214"/>
      <c r="BF93" s="214"/>
      <c r="BG93" s="215"/>
      <c r="BH93" s="215"/>
    </row>
    <row r="94" spans="2:60" s="150" customFormat="1" ht="22.5" customHeight="1" x14ac:dyDescent="0.2">
      <c r="B94" s="819" t="s">
        <v>279</v>
      </c>
      <c r="C94" s="819"/>
      <c r="D94" s="819"/>
      <c r="E94" s="819"/>
      <c r="F94" s="819"/>
      <c r="G94" s="819"/>
      <c r="H94" s="819"/>
      <c r="I94" s="819"/>
      <c r="J94" s="819"/>
      <c r="K94" s="819"/>
      <c r="L94" s="819"/>
      <c r="M94" s="819"/>
      <c r="N94" s="819"/>
      <c r="O94" s="819"/>
      <c r="P94" s="819"/>
      <c r="Q94" s="819"/>
      <c r="R94" s="819"/>
      <c r="S94" s="819"/>
      <c r="T94" s="819"/>
      <c r="U94" s="819"/>
      <c r="V94" s="819"/>
      <c r="W94" s="819"/>
      <c r="X94" s="819"/>
      <c r="Y94" s="819"/>
      <c r="Z94" s="819"/>
      <c r="AA94" s="819"/>
      <c r="AB94" s="819"/>
      <c r="AC94" s="819"/>
      <c r="AD94" s="819"/>
      <c r="AE94" s="819"/>
      <c r="AF94" s="819"/>
      <c r="AG94" s="819"/>
      <c r="AH94" s="819"/>
      <c r="AI94" s="819"/>
      <c r="AJ94" s="819"/>
      <c r="AK94" s="819"/>
      <c r="AL94" s="819"/>
      <c r="AM94" s="819"/>
      <c r="AN94" s="819"/>
      <c r="AO94" s="819"/>
      <c r="AP94" s="819"/>
      <c r="AV94" s="201"/>
      <c r="AW94" s="201"/>
      <c r="AX94" s="201"/>
      <c r="AY94" s="201"/>
      <c r="AZ94" s="201"/>
      <c r="BA94" s="201"/>
      <c r="BB94" s="201"/>
      <c r="BC94" s="201"/>
      <c r="BD94" s="201"/>
      <c r="BE94" s="202"/>
      <c r="BF94" s="202"/>
      <c r="BG94" s="202"/>
      <c r="BH94" s="201"/>
    </row>
    <row r="95" spans="2:60" s="150" customFormat="1" ht="8.25" customHeight="1" x14ac:dyDescent="0.2">
      <c r="B95" s="550"/>
      <c r="C95" s="550"/>
      <c r="D95" s="550"/>
      <c r="E95" s="550"/>
      <c r="F95" s="550"/>
      <c r="G95" s="550"/>
      <c r="H95" s="55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  <c r="AG95" s="550"/>
      <c r="AH95" s="550"/>
      <c r="AI95" s="550"/>
      <c r="AJ95" s="550"/>
      <c r="AK95" s="550"/>
      <c r="AL95" s="550"/>
      <c r="AM95" s="550"/>
      <c r="AN95" s="550"/>
      <c r="AO95" s="550"/>
      <c r="AP95" s="550"/>
      <c r="AV95" s="201"/>
      <c r="AW95" s="201"/>
      <c r="AX95" s="201"/>
      <c r="AY95" s="201"/>
      <c r="AZ95" s="201"/>
      <c r="BA95" s="201"/>
      <c r="BB95" s="201"/>
      <c r="BC95" s="201"/>
      <c r="BD95" s="201"/>
      <c r="BE95" s="202"/>
      <c r="BF95" s="202"/>
      <c r="BG95" s="202"/>
      <c r="BH95" s="201"/>
    </row>
    <row r="96" spans="2:60" s="150" customFormat="1" ht="22.5" customHeight="1" x14ac:dyDescent="0.2">
      <c r="B96" s="823" t="s">
        <v>155</v>
      </c>
      <c r="C96" s="823"/>
      <c r="D96" s="823"/>
      <c r="E96" s="823"/>
      <c r="F96" s="823"/>
      <c r="G96" s="823"/>
      <c r="H96" s="823"/>
      <c r="I96" s="823"/>
      <c r="J96" s="823"/>
      <c r="K96" s="823"/>
      <c r="L96" s="823"/>
      <c r="M96" s="823"/>
      <c r="N96" s="823"/>
      <c r="O96" s="823"/>
      <c r="P96" s="823"/>
      <c r="Q96" s="823"/>
      <c r="R96" s="823"/>
      <c r="S96" s="823"/>
      <c r="T96" s="823"/>
      <c r="U96" s="823" t="s">
        <v>156</v>
      </c>
      <c r="V96" s="823"/>
      <c r="W96" s="823"/>
      <c r="X96" s="823"/>
      <c r="Y96" s="823"/>
      <c r="Z96" s="823"/>
      <c r="AA96" s="823"/>
      <c r="AB96" s="823"/>
      <c r="AC96" s="823"/>
      <c r="AD96" s="823"/>
      <c r="AE96" s="823"/>
      <c r="AF96" s="823"/>
      <c r="AG96" s="823"/>
      <c r="AH96" s="823"/>
      <c r="AI96" s="823"/>
      <c r="AJ96" s="823"/>
      <c r="AK96" s="823"/>
      <c r="AL96" s="823"/>
      <c r="AM96" s="823"/>
      <c r="AN96" s="823"/>
      <c r="AO96" s="823"/>
      <c r="AP96" s="823"/>
      <c r="AV96" s="201"/>
      <c r="AW96" s="201"/>
      <c r="AX96" s="201"/>
      <c r="AY96" s="201"/>
      <c r="AZ96" s="201"/>
      <c r="BA96" s="201"/>
      <c r="BB96" s="201"/>
      <c r="BC96" s="201"/>
      <c r="BD96" s="201"/>
      <c r="BE96" s="202"/>
      <c r="BF96" s="202"/>
      <c r="BG96" s="202"/>
      <c r="BH96" s="201"/>
    </row>
    <row r="97" spans="2:60" s="150" customFormat="1" ht="22.5" customHeight="1" x14ac:dyDescent="0.55000000000000004">
      <c r="B97" s="827" t="s">
        <v>1081</v>
      </c>
      <c r="C97" s="828"/>
      <c r="D97" s="828"/>
      <c r="E97" s="828"/>
      <c r="F97" s="828"/>
      <c r="G97" s="828"/>
      <c r="H97" s="828"/>
      <c r="I97" s="828"/>
      <c r="J97" s="828"/>
      <c r="K97" s="828"/>
      <c r="L97" s="828"/>
      <c r="M97" s="828"/>
      <c r="N97" s="828"/>
      <c r="O97" s="828"/>
      <c r="P97" s="828"/>
      <c r="Q97" s="828"/>
      <c r="R97" s="828"/>
      <c r="S97" s="828"/>
      <c r="T97" s="829"/>
      <c r="U97" s="827" t="s">
        <v>1079</v>
      </c>
      <c r="V97" s="828"/>
      <c r="W97" s="828"/>
      <c r="X97" s="828"/>
      <c r="Y97" s="828"/>
      <c r="Z97" s="828"/>
      <c r="AA97" s="828"/>
      <c r="AB97" s="828"/>
      <c r="AC97" s="828"/>
      <c r="AD97" s="828"/>
      <c r="AE97" s="828"/>
      <c r="AF97" s="828"/>
      <c r="AG97" s="828"/>
      <c r="AH97" s="828"/>
      <c r="AI97" s="828"/>
      <c r="AJ97" s="828"/>
      <c r="AK97" s="828"/>
      <c r="AL97" s="828"/>
      <c r="AM97" s="828"/>
      <c r="AN97" s="828"/>
      <c r="AO97" s="828"/>
      <c r="AP97" s="829"/>
      <c r="AV97" s="201"/>
      <c r="AW97" s="201"/>
      <c r="AX97" s="201"/>
      <c r="AY97" s="201"/>
      <c r="AZ97" s="201"/>
      <c r="BA97" s="201"/>
      <c r="BB97" s="201"/>
      <c r="BC97" s="201"/>
      <c r="BD97" s="201"/>
      <c r="BE97" s="202"/>
      <c r="BF97" s="202"/>
      <c r="BG97" s="202"/>
      <c r="BH97" s="201"/>
    </row>
    <row r="98" spans="2:60" s="150" customFormat="1" ht="22.5" customHeight="1" x14ac:dyDescent="0.55000000000000004">
      <c r="B98" s="824" t="s">
        <v>1082</v>
      </c>
      <c r="C98" s="825"/>
      <c r="D98" s="825"/>
      <c r="E98" s="825"/>
      <c r="F98" s="825"/>
      <c r="G98" s="825"/>
      <c r="H98" s="825"/>
      <c r="I98" s="825"/>
      <c r="J98" s="825"/>
      <c r="K98" s="825"/>
      <c r="L98" s="825"/>
      <c r="M98" s="825"/>
      <c r="N98" s="825"/>
      <c r="O98" s="825"/>
      <c r="P98" s="825"/>
      <c r="Q98" s="825"/>
      <c r="R98" s="825"/>
      <c r="S98" s="825"/>
      <c r="T98" s="826"/>
      <c r="U98" s="824" t="s">
        <v>1083</v>
      </c>
      <c r="V98" s="825"/>
      <c r="W98" s="825"/>
      <c r="X98" s="825"/>
      <c r="Y98" s="825"/>
      <c r="Z98" s="825"/>
      <c r="AA98" s="825"/>
      <c r="AB98" s="825"/>
      <c r="AC98" s="825"/>
      <c r="AD98" s="825"/>
      <c r="AE98" s="825"/>
      <c r="AF98" s="825"/>
      <c r="AG98" s="825"/>
      <c r="AH98" s="825"/>
      <c r="AI98" s="825"/>
      <c r="AJ98" s="825"/>
      <c r="AK98" s="825"/>
      <c r="AL98" s="825"/>
      <c r="AM98" s="825"/>
      <c r="AN98" s="825"/>
      <c r="AO98" s="825"/>
      <c r="AP98" s="826"/>
      <c r="AV98" s="201"/>
      <c r="AW98" s="201"/>
      <c r="AX98" s="201"/>
      <c r="AY98" s="201"/>
      <c r="AZ98" s="201"/>
      <c r="BA98" s="201"/>
      <c r="BB98" s="201"/>
      <c r="BC98" s="201"/>
      <c r="BD98" s="201"/>
      <c r="BE98" s="202"/>
      <c r="BF98" s="202"/>
      <c r="BG98" s="202"/>
      <c r="BH98" s="201"/>
    </row>
    <row r="99" spans="2:60" s="150" customFormat="1" ht="24.75" customHeight="1" x14ac:dyDescent="0.2">
      <c r="B99" s="576"/>
      <c r="C99" s="577"/>
      <c r="D99" s="830" t="s">
        <v>200</v>
      </c>
      <c r="E99" s="830"/>
      <c r="F99" s="830"/>
      <c r="G99" s="830"/>
      <c r="H99" s="830"/>
      <c r="I99" s="830"/>
      <c r="J99" s="830"/>
      <c r="K99" s="830"/>
      <c r="L99" s="830"/>
      <c r="M99" s="830"/>
      <c r="N99" s="830"/>
      <c r="O99" s="830"/>
      <c r="P99" s="830"/>
      <c r="Q99" s="830"/>
      <c r="R99" s="830"/>
      <c r="S99" s="830"/>
      <c r="T99" s="578"/>
      <c r="U99" s="576"/>
      <c r="V99" s="577"/>
      <c r="W99" s="830" t="s">
        <v>201</v>
      </c>
      <c r="X99" s="830"/>
      <c r="Y99" s="830"/>
      <c r="Z99" s="830"/>
      <c r="AA99" s="830"/>
      <c r="AB99" s="830"/>
      <c r="AC99" s="830"/>
      <c r="AD99" s="830"/>
      <c r="AE99" s="830"/>
      <c r="AF99" s="830"/>
      <c r="AG99" s="830"/>
      <c r="AH99" s="830"/>
      <c r="AI99" s="830"/>
      <c r="AJ99" s="830"/>
      <c r="AK99" s="830"/>
      <c r="AL99" s="830"/>
      <c r="AM99" s="830"/>
      <c r="AN99" s="830"/>
      <c r="AO99" s="830"/>
      <c r="AP99" s="578"/>
      <c r="AV99" s="201"/>
      <c r="AW99" s="201"/>
      <c r="AX99" s="201"/>
      <c r="AY99" s="201"/>
      <c r="AZ99" s="201"/>
      <c r="BA99" s="201"/>
      <c r="BB99" s="201"/>
      <c r="BC99" s="201"/>
      <c r="BD99" s="201"/>
      <c r="BE99" s="202"/>
      <c r="BF99" s="202"/>
      <c r="BG99" s="202"/>
      <c r="BH99" s="201"/>
    </row>
    <row r="100" spans="2:60" s="150" customFormat="1" ht="24.75" customHeight="1" x14ac:dyDescent="0.2">
      <c r="B100" s="576"/>
      <c r="C100" s="577"/>
      <c r="D100" s="577"/>
      <c r="E100" s="577"/>
      <c r="F100" s="577"/>
      <c r="G100" s="577"/>
      <c r="H100" s="577"/>
      <c r="I100" s="577"/>
      <c r="J100" s="577"/>
      <c r="K100" s="577"/>
      <c r="L100" s="577"/>
      <c r="M100" s="577"/>
      <c r="N100" s="577"/>
      <c r="O100" s="577"/>
      <c r="P100" s="577"/>
      <c r="Q100" s="577"/>
      <c r="R100" s="577"/>
      <c r="S100" s="577"/>
      <c r="T100" s="578"/>
      <c r="U100" s="576"/>
      <c r="V100" s="577"/>
      <c r="W100" s="577"/>
      <c r="X100" s="577"/>
      <c r="Y100" s="577"/>
      <c r="Z100" s="577"/>
      <c r="AA100" s="577"/>
      <c r="AB100" s="577"/>
      <c r="AC100" s="577"/>
      <c r="AD100" s="577"/>
      <c r="AE100" s="577"/>
      <c r="AF100" s="577"/>
      <c r="AG100" s="577"/>
      <c r="AH100" s="577"/>
      <c r="AI100" s="577"/>
      <c r="AJ100" s="577"/>
      <c r="AK100" s="577"/>
      <c r="AL100" s="577"/>
      <c r="AM100" s="577"/>
      <c r="AN100" s="577"/>
      <c r="AO100" s="577"/>
      <c r="AP100" s="578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2"/>
      <c r="BF100" s="202"/>
      <c r="BG100" s="202"/>
      <c r="BH100" s="201"/>
    </row>
    <row r="101" spans="2:60" s="150" customFormat="1" ht="22.5" customHeight="1" x14ac:dyDescent="0.2">
      <c r="B101" s="576"/>
      <c r="C101" s="577"/>
      <c r="D101" s="577"/>
      <c r="E101" s="577"/>
      <c r="F101" s="577"/>
      <c r="G101" s="577"/>
      <c r="H101" s="820">
        <f>IF(VLOOKUP($AT$2,DATA!$A:$AR,23,0)="นาย"," ",IF(VLOOKUP($AT$2,DATA!$A:$AR,23,0)="นาง"," ",IF(VLOOKUP($AT$2,DATA!$A:$AR,23,0)="นางสาว"," ",VLOOKUP($AT$2,DATA!$A:$AR,23,0))))</f>
        <v>0</v>
      </c>
      <c r="I101" s="820"/>
      <c r="J101" s="820"/>
      <c r="K101" s="820"/>
      <c r="L101" s="820"/>
      <c r="M101" s="820"/>
      <c r="N101" s="577"/>
      <c r="O101" s="577"/>
      <c r="P101" s="577"/>
      <c r="Q101" s="577"/>
      <c r="R101" s="577"/>
      <c r="S101" s="577"/>
      <c r="T101" s="578"/>
      <c r="U101" s="576"/>
      <c r="V101" s="577"/>
      <c r="W101" s="577"/>
      <c r="X101" s="577"/>
      <c r="Y101" s="577"/>
      <c r="Z101" s="820">
        <f>IF(VLOOKUP($AT$2,DATA!$A:$AR,28,0)="นาย"," ",IF(VLOOKUP($AT$2,DATA!$A:$AR,28,0)="นาง"," ",IF(VLOOKUP($AT$2,DATA!$A:$AR,28,0)="นางสาว"," ",VLOOKUP($AT$2,DATA!$A:$AR,28,0))))</f>
        <v>0</v>
      </c>
      <c r="AA101" s="820"/>
      <c r="AB101" s="820"/>
      <c r="AC101" s="820"/>
      <c r="AD101" s="820"/>
      <c r="AE101" s="820"/>
      <c r="AF101" s="820"/>
      <c r="AG101" s="820"/>
      <c r="AH101" s="820"/>
      <c r="AI101" s="820"/>
      <c r="AJ101" s="820"/>
      <c r="AK101" s="820"/>
      <c r="AL101" s="577"/>
      <c r="AM101" s="577"/>
      <c r="AN101" s="577"/>
      <c r="AO101" s="577"/>
      <c r="AP101" s="578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242"/>
      <c r="BF101" s="242"/>
      <c r="BG101" s="242"/>
      <c r="BH101" s="154"/>
    </row>
    <row r="102" spans="2:60" s="150" customFormat="1" ht="22.5" customHeight="1" x14ac:dyDescent="0.2">
      <c r="B102" s="576"/>
      <c r="C102" s="577"/>
      <c r="D102" s="577"/>
      <c r="E102" s="577"/>
      <c r="F102" s="577"/>
      <c r="G102" s="577"/>
      <c r="H102" s="821">
        <f>IF(H103=0,0,IF(VLOOKUP($AT$2,DATA!$A:$AR,23,0)="นาย","(นาย"&amp;VLOOKUP($AT$2,DATA!$A:$AR,24,0)&amp;"  "&amp;VLOOKUP($AT$2,DATA!$A:$AR,25,0)&amp;")",IF(VLOOKUP($AT$2,DATA!$A:$AR,23,0)="นาง","(นาง"&amp;VLOOKUP($AT$2,DATA!$A:$AR,24,0)&amp;"  "&amp;VLOOKUP($AT$2,DATA!$A:$AR,25,0)&amp;")",IF(VLOOKUP($AT$2,DATA!$A:$AR,23,0)="นางสาว","(นางสาว"&amp;VLOOKUP($AT$2,DATA!$A:$AR,24,0)&amp;"  "&amp;VLOOKUP($AT$2,DATA!$A:$AR,25,0)&amp;")","("&amp;VLOOKUP($AT$2,DATA!$A:$AR,24,0)&amp;"  "&amp;VLOOKUP($AT$2,DATA!$A:$AR,25,0)&amp;")"))))</f>
        <v>0</v>
      </c>
      <c r="I102" s="821"/>
      <c r="J102" s="821"/>
      <c r="K102" s="821"/>
      <c r="L102" s="821"/>
      <c r="M102" s="821"/>
      <c r="N102" s="577"/>
      <c r="O102" s="577"/>
      <c r="P102" s="577"/>
      <c r="Q102" s="577"/>
      <c r="R102" s="577"/>
      <c r="S102" s="577"/>
      <c r="T102" s="578"/>
      <c r="U102" s="576"/>
      <c r="V102" s="577"/>
      <c r="W102" s="577"/>
      <c r="X102" s="577"/>
      <c r="Y102" s="577"/>
      <c r="Z102" s="821">
        <f>IF(Z103=0,0,IF(VLOOKUP($AT$2,DATA!$A:$AR,28,0)="นาย","(นาย"&amp;VLOOKUP($AT$2,DATA!$A:$AR,29,0)&amp;"  "&amp;VLOOKUP($AT$2,DATA!$A:$AR,30,0)&amp;")",IF(VLOOKUP($AT$2,DATA!$A:$AR,28,0)="นาง","(นาง"&amp;VLOOKUP($AT$2,DATA!$A:$AR,29,0)&amp;"  "&amp;VLOOKUP($AT$2,DATA!$A:$AR,30,0)&amp;")",IF(VLOOKUP($AT$2,DATA!$A:$AR,28,0)="นางสาว","(นางสาว"&amp;VLOOKUP($AT$2,DATA!$A:$AR,29,0)&amp;"  "&amp;VLOOKUP($AT$2,DATA!$A:$AR,30,0)&amp;")","("&amp;VLOOKUP($AT$2,DATA!$A:$AR,29,0)&amp;"  "&amp;VLOOKUP($AT$2,DATA!$A:$AR,30,0)&amp;")"))))</f>
        <v>0</v>
      </c>
      <c r="AA102" s="821"/>
      <c r="AB102" s="821"/>
      <c r="AC102" s="821"/>
      <c r="AD102" s="821"/>
      <c r="AE102" s="821"/>
      <c r="AF102" s="821"/>
      <c r="AG102" s="821"/>
      <c r="AH102" s="821"/>
      <c r="AI102" s="821"/>
      <c r="AJ102" s="821"/>
      <c r="AK102" s="821"/>
      <c r="AL102" s="577"/>
      <c r="AM102" s="577"/>
      <c r="AN102" s="577"/>
      <c r="AO102" s="577"/>
      <c r="AP102" s="578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242"/>
      <c r="BF102" s="242"/>
      <c r="BG102" s="242"/>
      <c r="BH102" s="154"/>
    </row>
    <row r="103" spans="2:60" s="150" customFormat="1" ht="21.75" customHeight="1" x14ac:dyDescent="0.2">
      <c r="B103" s="576"/>
      <c r="C103" s="577"/>
      <c r="D103" s="577"/>
      <c r="E103" s="577"/>
      <c r="F103" s="577"/>
      <c r="G103" s="587" t="s">
        <v>111</v>
      </c>
      <c r="H103" s="822">
        <f>VLOOKUP($AT$2,DATA!$A:$AR,26,0)</f>
        <v>0</v>
      </c>
      <c r="I103" s="822"/>
      <c r="J103" s="822"/>
      <c r="K103" s="822"/>
      <c r="L103" s="822"/>
      <c r="M103" s="822"/>
      <c r="N103" s="577"/>
      <c r="O103" s="577"/>
      <c r="P103" s="577"/>
      <c r="Q103" s="577"/>
      <c r="R103" s="577"/>
      <c r="S103" s="577"/>
      <c r="T103" s="578"/>
      <c r="U103" s="576"/>
      <c r="V103" s="577"/>
      <c r="W103" s="577"/>
      <c r="X103" s="577"/>
      <c r="Y103" s="587" t="s">
        <v>111</v>
      </c>
      <c r="Z103" s="822">
        <f>VLOOKUP($AT$2,DATA!$A:$AR,31,0)</f>
        <v>0</v>
      </c>
      <c r="AA103" s="822"/>
      <c r="AB103" s="822"/>
      <c r="AC103" s="822"/>
      <c r="AD103" s="822"/>
      <c r="AE103" s="822"/>
      <c r="AF103" s="822"/>
      <c r="AG103" s="822"/>
      <c r="AH103" s="822"/>
      <c r="AI103" s="822"/>
      <c r="AJ103" s="822"/>
      <c r="AK103" s="822"/>
      <c r="AL103" s="577"/>
      <c r="AM103" s="577"/>
      <c r="AN103" s="577"/>
      <c r="AO103" s="577"/>
      <c r="AP103" s="578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242"/>
      <c r="BF103" s="242"/>
      <c r="BG103" s="242"/>
      <c r="BH103" s="154"/>
    </row>
    <row r="104" spans="2:60" s="150" customFormat="1" ht="21.75" customHeight="1" x14ac:dyDescent="0.2">
      <c r="B104" s="576"/>
      <c r="C104" s="577"/>
      <c r="D104" s="577"/>
      <c r="E104" s="577"/>
      <c r="F104" s="577"/>
      <c r="G104" s="587"/>
      <c r="H104" s="1010"/>
      <c r="I104" s="1010"/>
      <c r="J104" s="1010"/>
      <c r="K104" s="1010"/>
      <c r="L104" s="1010"/>
      <c r="M104" s="1010"/>
      <c r="N104" s="577"/>
      <c r="O104" s="577"/>
      <c r="P104" s="577"/>
      <c r="Q104" s="577"/>
      <c r="R104" s="577"/>
      <c r="S104" s="577"/>
      <c r="T104" s="578"/>
      <c r="U104" s="576"/>
      <c r="V104" s="577"/>
      <c r="W104" s="577"/>
      <c r="X104" s="577"/>
      <c r="Y104" s="587"/>
      <c r="Z104" s="591"/>
      <c r="AA104" s="591"/>
      <c r="AB104" s="591"/>
      <c r="AC104" s="591"/>
      <c r="AD104" s="591"/>
      <c r="AE104" s="591"/>
      <c r="AF104" s="591"/>
      <c r="AG104" s="591"/>
      <c r="AH104" s="591"/>
      <c r="AI104" s="591"/>
      <c r="AJ104" s="591"/>
      <c r="AK104" s="591"/>
      <c r="AL104" s="577"/>
      <c r="AM104" s="577"/>
      <c r="AN104" s="577"/>
      <c r="AO104" s="577"/>
      <c r="AP104" s="578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242"/>
      <c r="BF104" s="242"/>
      <c r="BG104" s="242"/>
      <c r="BH104" s="154"/>
    </row>
    <row r="105" spans="2:60" s="150" customFormat="1" ht="21.75" customHeight="1" x14ac:dyDescent="0.2">
      <c r="B105" s="576"/>
      <c r="C105" s="577"/>
      <c r="D105" s="577"/>
      <c r="E105" s="577"/>
      <c r="F105" s="577"/>
      <c r="G105" s="587"/>
      <c r="H105" s="1010"/>
      <c r="I105" s="1010"/>
      <c r="J105" s="1010"/>
      <c r="K105" s="1010"/>
      <c r="L105" s="1010"/>
      <c r="M105" s="1010"/>
      <c r="N105" s="577"/>
      <c r="O105" s="577"/>
      <c r="P105" s="577"/>
      <c r="Q105" s="577"/>
      <c r="R105" s="577"/>
      <c r="S105" s="577"/>
      <c r="T105" s="578"/>
      <c r="U105" s="576"/>
      <c r="V105" s="577"/>
      <c r="W105" s="577"/>
      <c r="X105" s="577"/>
      <c r="Y105" s="587"/>
      <c r="Z105" s="591"/>
      <c r="AA105" s="591"/>
      <c r="AB105" s="591"/>
      <c r="AC105" s="591"/>
      <c r="AD105" s="591"/>
      <c r="AE105" s="591"/>
      <c r="AF105" s="591"/>
      <c r="AG105" s="591"/>
      <c r="AH105" s="591"/>
      <c r="AI105" s="591"/>
      <c r="AJ105" s="591"/>
      <c r="AK105" s="591"/>
      <c r="AL105" s="577"/>
      <c r="AM105" s="577"/>
      <c r="AN105" s="577"/>
      <c r="AO105" s="577"/>
      <c r="AP105" s="578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242"/>
      <c r="BF105" s="242"/>
      <c r="BG105" s="242"/>
      <c r="BH105" s="154"/>
    </row>
    <row r="106" spans="2:60" s="150" customFormat="1" ht="17.25" customHeight="1" x14ac:dyDescent="0.2">
      <c r="B106" s="576"/>
      <c r="C106" s="577"/>
      <c r="D106" s="577"/>
      <c r="E106" s="577"/>
      <c r="F106" s="577"/>
      <c r="G106" s="587" t="s">
        <v>144</v>
      </c>
      <c r="H106" s="830" t="s">
        <v>196</v>
      </c>
      <c r="I106" s="830"/>
      <c r="J106" s="830"/>
      <c r="K106" s="830"/>
      <c r="L106" s="830"/>
      <c r="M106" s="830"/>
      <c r="N106" s="577"/>
      <c r="O106" s="577"/>
      <c r="P106" s="577"/>
      <c r="Q106" s="577"/>
      <c r="R106" s="593"/>
      <c r="S106" s="593"/>
      <c r="T106" s="594"/>
      <c r="U106" s="599"/>
      <c r="V106" s="593"/>
      <c r="W106" s="593"/>
      <c r="X106" s="593"/>
      <c r="Y106" s="587" t="s">
        <v>144</v>
      </c>
      <c r="Z106" s="830" t="s">
        <v>192</v>
      </c>
      <c r="AA106" s="830"/>
      <c r="AB106" s="830"/>
      <c r="AC106" s="830"/>
      <c r="AD106" s="830"/>
      <c r="AE106" s="830"/>
      <c r="AF106" s="830"/>
      <c r="AG106" s="830"/>
      <c r="AH106" s="830"/>
      <c r="AI106" s="830"/>
      <c r="AJ106" s="830"/>
      <c r="AK106" s="830"/>
      <c r="AL106" s="577"/>
      <c r="AM106" s="577"/>
      <c r="AN106" s="577"/>
      <c r="AO106" s="577"/>
      <c r="AP106" s="578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242"/>
      <c r="BF106" s="242"/>
      <c r="BG106" s="242"/>
      <c r="BH106" s="154"/>
    </row>
    <row r="107" spans="2:60" s="150" customFormat="1" ht="3.75" customHeight="1" x14ac:dyDescent="0.2">
      <c r="B107" s="595"/>
      <c r="C107" s="596"/>
      <c r="D107" s="596"/>
      <c r="E107" s="596"/>
      <c r="F107" s="596"/>
      <c r="G107" s="596"/>
      <c r="H107" s="596"/>
      <c r="I107" s="596"/>
      <c r="J107" s="596"/>
      <c r="K107" s="596"/>
      <c r="L107" s="596"/>
      <c r="M107" s="596"/>
      <c r="N107" s="596"/>
      <c r="O107" s="596"/>
      <c r="P107" s="596"/>
      <c r="Q107" s="596"/>
      <c r="R107" s="596"/>
      <c r="S107" s="596"/>
      <c r="T107" s="597"/>
      <c r="U107" s="595"/>
      <c r="V107" s="596"/>
      <c r="W107" s="596"/>
      <c r="X107" s="596"/>
      <c r="Y107" s="596"/>
      <c r="Z107" s="596"/>
      <c r="AA107" s="596"/>
      <c r="AB107" s="596"/>
      <c r="AC107" s="596"/>
      <c r="AD107" s="596"/>
      <c r="AE107" s="596"/>
      <c r="AF107" s="596"/>
      <c r="AG107" s="596"/>
      <c r="AH107" s="596"/>
      <c r="AI107" s="596"/>
      <c r="AJ107" s="596"/>
      <c r="AK107" s="596"/>
      <c r="AL107" s="596"/>
      <c r="AM107" s="596"/>
      <c r="AN107" s="596"/>
      <c r="AO107" s="596"/>
      <c r="AP107" s="597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2"/>
      <c r="BF107" s="202"/>
      <c r="BG107" s="202"/>
      <c r="BH107" s="201"/>
    </row>
    <row r="108" spans="2:60" s="150" customFormat="1" ht="9" customHeight="1" x14ac:dyDescent="0.2">
      <c r="B108" s="550"/>
      <c r="C108" s="550"/>
      <c r="D108" s="550"/>
      <c r="E108" s="550"/>
      <c r="F108" s="550"/>
      <c r="G108" s="550"/>
      <c r="H108" s="550"/>
      <c r="I108" s="550"/>
      <c r="J108" s="550"/>
      <c r="K108" s="550"/>
      <c r="L108" s="550"/>
      <c r="M108" s="550"/>
      <c r="N108" s="550"/>
      <c r="O108" s="550"/>
      <c r="P108" s="550"/>
      <c r="Q108" s="550"/>
      <c r="R108" s="550"/>
      <c r="S108" s="550"/>
      <c r="T108" s="550"/>
      <c r="U108" s="550"/>
      <c r="V108" s="550"/>
      <c r="W108" s="550"/>
      <c r="X108" s="550"/>
      <c r="Y108" s="550"/>
      <c r="Z108" s="550"/>
      <c r="AA108" s="550"/>
      <c r="AB108" s="550"/>
      <c r="AC108" s="550"/>
      <c r="AD108" s="550"/>
      <c r="AE108" s="550"/>
      <c r="AF108" s="550"/>
      <c r="AG108" s="550"/>
      <c r="AH108" s="550"/>
      <c r="AI108" s="550"/>
      <c r="AJ108" s="550"/>
      <c r="AK108" s="550"/>
      <c r="AL108" s="550"/>
      <c r="AM108" s="550"/>
      <c r="AN108" s="550"/>
      <c r="AO108" s="550"/>
      <c r="AP108" s="550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2"/>
      <c r="BF108" s="202"/>
      <c r="BG108" s="202"/>
      <c r="BH108" s="201"/>
    </row>
    <row r="109" spans="2:60" s="150" customFormat="1" ht="8.25" customHeight="1" x14ac:dyDescent="0.2">
      <c r="B109" s="550"/>
      <c r="C109" s="550"/>
      <c r="D109" s="550"/>
      <c r="E109" s="550"/>
      <c r="F109" s="550"/>
      <c r="G109" s="550"/>
      <c r="H109" s="550"/>
      <c r="I109" s="550"/>
      <c r="J109" s="550"/>
      <c r="K109" s="550"/>
      <c r="L109" s="550"/>
      <c r="M109" s="550"/>
      <c r="N109" s="550"/>
      <c r="O109" s="550"/>
      <c r="P109" s="550"/>
      <c r="Q109" s="550"/>
      <c r="R109" s="550"/>
      <c r="S109" s="550"/>
      <c r="T109" s="550"/>
      <c r="U109" s="550"/>
      <c r="V109" s="550"/>
      <c r="W109" s="550"/>
      <c r="X109" s="550"/>
      <c r="Y109" s="550"/>
      <c r="Z109" s="550"/>
      <c r="AA109" s="550"/>
      <c r="AB109" s="550"/>
      <c r="AC109" s="550"/>
      <c r="AD109" s="550"/>
      <c r="AE109" s="550"/>
      <c r="AF109" s="550"/>
      <c r="AG109" s="550"/>
      <c r="AH109" s="550"/>
      <c r="AI109" s="550"/>
      <c r="AJ109" s="550"/>
      <c r="AK109" s="550"/>
      <c r="AL109" s="550"/>
      <c r="AM109" s="550"/>
      <c r="AN109" s="550"/>
      <c r="AO109" s="550"/>
      <c r="AP109" s="550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2"/>
      <c r="BF109" s="202"/>
      <c r="BG109" s="202"/>
      <c r="BH109" s="201"/>
    </row>
    <row r="110" spans="2:60" s="150" customFormat="1" ht="22.5" customHeight="1" x14ac:dyDescent="0.2">
      <c r="B110" s="823" t="s">
        <v>198</v>
      </c>
      <c r="C110" s="823"/>
      <c r="D110" s="823"/>
      <c r="E110" s="823"/>
      <c r="F110" s="823"/>
      <c r="G110" s="823"/>
      <c r="H110" s="823"/>
      <c r="I110" s="823"/>
      <c r="J110" s="823"/>
      <c r="K110" s="823"/>
      <c r="L110" s="823"/>
      <c r="M110" s="823"/>
      <c r="N110" s="823"/>
      <c r="O110" s="823"/>
      <c r="P110" s="823"/>
      <c r="Q110" s="823"/>
      <c r="R110" s="823"/>
      <c r="S110" s="823"/>
      <c r="T110" s="823"/>
      <c r="U110" s="823" t="s">
        <v>197</v>
      </c>
      <c r="V110" s="823"/>
      <c r="W110" s="823"/>
      <c r="X110" s="823"/>
      <c r="Y110" s="823"/>
      <c r="Z110" s="823"/>
      <c r="AA110" s="823"/>
      <c r="AB110" s="823"/>
      <c r="AC110" s="823"/>
      <c r="AD110" s="823"/>
      <c r="AE110" s="823"/>
      <c r="AF110" s="823"/>
      <c r="AG110" s="823"/>
      <c r="AH110" s="823"/>
      <c r="AI110" s="823"/>
      <c r="AJ110" s="823"/>
      <c r="AK110" s="823"/>
      <c r="AL110" s="823"/>
      <c r="AM110" s="823"/>
      <c r="AN110" s="823"/>
      <c r="AO110" s="823"/>
      <c r="AP110" s="823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2"/>
      <c r="BF110" s="202"/>
      <c r="BG110" s="202"/>
      <c r="BH110" s="201"/>
    </row>
    <row r="111" spans="2:60" s="150" customFormat="1" ht="22.5" customHeight="1" x14ac:dyDescent="0.55000000000000004">
      <c r="B111" s="827" t="s">
        <v>1084</v>
      </c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N111" s="828"/>
      <c r="O111" s="828"/>
      <c r="P111" s="828"/>
      <c r="Q111" s="828"/>
      <c r="R111" s="828"/>
      <c r="S111" s="828"/>
      <c r="T111" s="829"/>
      <c r="U111" s="827" t="s">
        <v>1079</v>
      </c>
      <c r="V111" s="828"/>
      <c r="W111" s="828"/>
      <c r="X111" s="828"/>
      <c r="Y111" s="828"/>
      <c r="Z111" s="828"/>
      <c r="AA111" s="828"/>
      <c r="AB111" s="828"/>
      <c r="AC111" s="828"/>
      <c r="AD111" s="828"/>
      <c r="AE111" s="828"/>
      <c r="AF111" s="828"/>
      <c r="AG111" s="828"/>
      <c r="AH111" s="828"/>
      <c r="AI111" s="828"/>
      <c r="AJ111" s="828"/>
      <c r="AK111" s="828"/>
      <c r="AL111" s="828"/>
      <c r="AM111" s="828"/>
      <c r="AN111" s="828"/>
      <c r="AO111" s="828"/>
      <c r="AP111" s="829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2"/>
      <c r="BF111" s="202"/>
      <c r="BG111" s="202"/>
      <c r="BH111" s="201"/>
    </row>
    <row r="112" spans="2:60" s="150" customFormat="1" ht="22.5" customHeight="1" x14ac:dyDescent="0.55000000000000004">
      <c r="B112" s="824" t="s">
        <v>1082</v>
      </c>
      <c r="C112" s="825"/>
      <c r="D112" s="825"/>
      <c r="E112" s="825"/>
      <c r="F112" s="825"/>
      <c r="G112" s="825"/>
      <c r="H112" s="825"/>
      <c r="I112" s="825"/>
      <c r="J112" s="825"/>
      <c r="K112" s="825"/>
      <c r="L112" s="825"/>
      <c r="M112" s="825"/>
      <c r="N112" s="825"/>
      <c r="O112" s="825"/>
      <c r="P112" s="825"/>
      <c r="Q112" s="825"/>
      <c r="R112" s="825"/>
      <c r="S112" s="825"/>
      <c r="T112" s="826"/>
      <c r="U112" s="824" t="s">
        <v>1083</v>
      </c>
      <c r="V112" s="825"/>
      <c r="W112" s="825"/>
      <c r="X112" s="825"/>
      <c r="Y112" s="825"/>
      <c r="Z112" s="825"/>
      <c r="AA112" s="825"/>
      <c r="AB112" s="825"/>
      <c r="AC112" s="825"/>
      <c r="AD112" s="825"/>
      <c r="AE112" s="825"/>
      <c r="AF112" s="825"/>
      <c r="AG112" s="825"/>
      <c r="AH112" s="825"/>
      <c r="AI112" s="825"/>
      <c r="AJ112" s="825"/>
      <c r="AK112" s="825"/>
      <c r="AL112" s="825"/>
      <c r="AM112" s="825"/>
      <c r="AN112" s="825"/>
      <c r="AO112" s="825"/>
      <c r="AP112" s="826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2"/>
      <c r="BF112" s="202"/>
      <c r="BG112" s="202"/>
      <c r="BH112" s="201"/>
    </row>
    <row r="113" spans="2:60" s="150" customFormat="1" ht="24.75" customHeight="1" x14ac:dyDescent="0.2">
      <c r="B113" s="576"/>
      <c r="C113" s="577"/>
      <c r="D113" s="830" t="s">
        <v>200</v>
      </c>
      <c r="E113" s="830"/>
      <c r="F113" s="830"/>
      <c r="G113" s="830"/>
      <c r="H113" s="830"/>
      <c r="I113" s="830"/>
      <c r="J113" s="830"/>
      <c r="K113" s="830"/>
      <c r="L113" s="830"/>
      <c r="M113" s="830"/>
      <c r="N113" s="830"/>
      <c r="O113" s="830"/>
      <c r="P113" s="830"/>
      <c r="Q113" s="830"/>
      <c r="R113" s="830"/>
      <c r="S113" s="830"/>
      <c r="T113" s="578"/>
      <c r="U113" s="576"/>
      <c r="V113" s="577"/>
      <c r="W113" s="830" t="s">
        <v>201</v>
      </c>
      <c r="X113" s="830"/>
      <c r="Y113" s="830"/>
      <c r="Z113" s="830"/>
      <c r="AA113" s="830"/>
      <c r="AB113" s="830"/>
      <c r="AC113" s="830"/>
      <c r="AD113" s="830"/>
      <c r="AE113" s="830"/>
      <c r="AF113" s="830"/>
      <c r="AG113" s="830"/>
      <c r="AH113" s="830"/>
      <c r="AI113" s="830"/>
      <c r="AJ113" s="830"/>
      <c r="AK113" s="830"/>
      <c r="AL113" s="830"/>
      <c r="AM113" s="830"/>
      <c r="AN113" s="830"/>
      <c r="AO113" s="830"/>
      <c r="AP113" s="578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2"/>
      <c r="BF113" s="202"/>
      <c r="BG113" s="202"/>
      <c r="BH113" s="201"/>
    </row>
    <row r="114" spans="2:60" s="150" customFormat="1" ht="24.75" customHeight="1" x14ac:dyDescent="0.2">
      <c r="B114" s="595" t="s">
        <v>199</v>
      </c>
      <c r="C114" s="596"/>
      <c r="D114" s="596"/>
      <c r="E114" s="596"/>
      <c r="F114" s="596"/>
      <c r="G114" s="596"/>
      <c r="H114" s="596"/>
      <c r="I114" s="596"/>
      <c r="J114" s="596"/>
      <c r="K114" s="596"/>
      <c r="L114" s="596"/>
      <c r="M114" s="596"/>
      <c r="N114" s="596"/>
      <c r="O114" s="596"/>
      <c r="P114" s="596"/>
      <c r="Q114" s="596"/>
      <c r="R114" s="596"/>
      <c r="S114" s="596"/>
      <c r="T114" s="597"/>
      <c r="U114" s="595" t="s">
        <v>199</v>
      </c>
      <c r="V114" s="596"/>
      <c r="W114" s="596"/>
      <c r="X114" s="596"/>
      <c r="Y114" s="596"/>
      <c r="Z114" s="596"/>
      <c r="AA114" s="596"/>
      <c r="AB114" s="596"/>
      <c r="AC114" s="596"/>
      <c r="AD114" s="596"/>
      <c r="AE114" s="596"/>
      <c r="AF114" s="596"/>
      <c r="AG114" s="596"/>
      <c r="AH114" s="596"/>
      <c r="AI114" s="596"/>
      <c r="AJ114" s="596"/>
      <c r="AK114" s="596"/>
      <c r="AL114" s="596"/>
      <c r="AM114" s="596"/>
      <c r="AN114" s="596"/>
      <c r="AO114" s="596"/>
      <c r="AP114" s="597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2"/>
      <c r="BF114" s="202"/>
      <c r="BG114" s="202"/>
      <c r="BH114" s="201"/>
    </row>
    <row r="115" spans="2:60" s="150" customFormat="1" ht="19.5" customHeight="1" x14ac:dyDescent="0.2">
      <c r="B115" s="600"/>
      <c r="C115" s="601"/>
      <c r="D115" s="601"/>
      <c r="E115" s="601"/>
      <c r="F115" s="601"/>
      <c r="G115" s="601"/>
      <c r="H115" s="601"/>
      <c r="I115" s="601"/>
      <c r="J115" s="601"/>
      <c r="K115" s="601"/>
      <c r="L115" s="601"/>
      <c r="M115" s="601"/>
      <c r="N115" s="601"/>
      <c r="O115" s="601"/>
      <c r="P115" s="601"/>
      <c r="Q115" s="601"/>
      <c r="R115" s="601"/>
      <c r="S115" s="601"/>
      <c r="T115" s="602"/>
      <c r="U115" s="600"/>
      <c r="V115" s="601"/>
      <c r="W115" s="601"/>
      <c r="X115" s="601"/>
      <c r="Y115" s="601"/>
      <c r="Z115" s="601"/>
      <c r="AA115" s="601"/>
      <c r="AB115" s="601"/>
      <c r="AC115" s="601"/>
      <c r="AD115" s="601"/>
      <c r="AE115" s="601"/>
      <c r="AF115" s="601"/>
      <c r="AG115" s="601"/>
      <c r="AH115" s="601"/>
      <c r="AI115" s="601"/>
      <c r="AJ115" s="601"/>
      <c r="AK115" s="601"/>
      <c r="AL115" s="601"/>
      <c r="AM115" s="601"/>
      <c r="AN115" s="601"/>
      <c r="AO115" s="601"/>
      <c r="AP115" s="602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2"/>
      <c r="BF115" s="202"/>
      <c r="BG115" s="202"/>
      <c r="BH115" s="201"/>
    </row>
    <row r="116" spans="2:60" s="150" customFormat="1" ht="22.5" customHeight="1" x14ac:dyDescent="0.2">
      <c r="B116" s="576"/>
      <c r="C116" s="577"/>
      <c r="D116" s="577"/>
      <c r="E116" s="577"/>
      <c r="F116" s="577"/>
      <c r="G116" s="577"/>
      <c r="H116" s="820" t="str">
        <f>IF(DATA!$AG$9="นาย"," ",IF(DATA!$AG$9="นาง"," ",IF(DATA!$AG$9="นางสาว"," ",DATA!$AG$9)))</f>
        <v xml:space="preserve"> </v>
      </c>
      <c r="I116" s="820"/>
      <c r="J116" s="820"/>
      <c r="K116" s="820"/>
      <c r="L116" s="820"/>
      <c r="M116" s="820"/>
      <c r="N116" s="577"/>
      <c r="O116" s="577"/>
      <c r="P116" s="577"/>
      <c r="Q116" s="577"/>
      <c r="R116" s="577"/>
      <c r="S116" s="577"/>
      <c r="T116" s="578"/>
      <c r="U116" s="576"/>
      <c r="V116" s="577"/>
      <c r="W116" s="577"/>
      <c r="X116" s="577"/>
      <c r="Y116" s="577"/>
      <c r="Z116" s="820" t="str">
        <f>IF(DATA!$AL$9="นาย"," ",IF(DATA!$AL$9="นาง"," ",IF(DATA!$AL$9="นางสาว"," ",DATA!$AL$9)))</f>
        <v xml:space="preserve"> </v>
      </c>
      <c r="AA116" s="820"/>
      <c r="AB116" s="820"/>
      <c r="AC116" s="820"/>
      <c r="AD116" s="820"/>
      <c r="AE116" s="820"/>
      <c r="AF116" s="820"/>
      <c r="AG116" s="820"/>
      <c r="AH116" s="820"/>
      <c r="AI116" s="820"/>
      <c r="AJ116" s="820"/>
      <c r="AK116" s="820"/>
      <c r="AL116" s="577"/>
      <c r="AM116" s="577"/>
      <c r="AN116" s="577"/>
      <c r="AO116" s="577"/>
      <c r="AP116" s="578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242"/>
      <c r="BF116" s="242"/>
      <c r="BG116" s="242"/>
      <c r="BH116" s="154"/>
    </row>
    <row r="117" spans="2:60" s="208" customFormat="1" ht="22.5" customHeight="1" x14ac:dyDescent="0.2">
      <c r="B117" s="579"/>
      <c r="C117" s="580"/>
      <c r="D117" s="580"/>
      <c r="E117" s="580"/>
      <c r="F117" s="580"/>
      <c r="G117" s="580"/>
      <c r="H117" s="1009" t="str">
        <f>IF(H116=0,0,IF(DATA!$AG$9="นาย","(นาย"&amp;DATA!$AH$9&amp;"  "&amp;DATA!$AI$9&amp;")",IF(DATA!$AG$9="นาง","(นาง"&amp;DATA!$AH$9&amp;"  "&amp;DATA!$AI$9&amp;")",IF(DATA!$AG$9="นางสาว","(นางสาว"&amp;DATA!$AH$9&amp;"  "&amp;DATA!$AI$9&amp;")","("&amp;DATA!$AH$9&amp;"  "&amp;DATA!$AI$9&amp;")"))))</f>
        <v>(นายสันติ  อุทุมพร)</v>
      </c>
      <c r="I117" s="1009"/>
      <c r="J117" s="1009"/>
      <c r="K117" s="1009"/>
      <c r="L117" s="1009"/>
      <c r="M117" s="1009"/>
      <c r="N117" s="580"/>
      <c r="O117" s="580"/>
      <c r="P117" s="580"/>
      <c r="Q117" s="580"/>
      <c r="R117" s="580"/>
      <c r="S117" s="580"/>
      <c r="T117" s="582"/>
      <c r="U117" s="579"/>
      <c r="V117" s="580"/>
      <c r="W117" s="580"/>
      <c r="X117" s="580"/>
      <c r="Y117" s="580"/>
      <c r="Z117" s="1009" t="str">
        <f>IF(Z116=0,0,IF(DATA!$AL$9="นาย","(นาย"&amp;DATA!$AM$9&amp;"  "&amp;DATA!$AN$9&amp;")",IF(DATA!$AL$9="นาง","(นาง"&amp;DATA!$AM$9&amp;"  "&amp;DATA!$AN$9&amp;")",IF(DATA!$AL$9="นางสาว","(นางสาว"&amp;DATA!$AM$9&amp;"  "&amp;DATA!$AN$9&amp;")","("&amp;DATA!$AM$9&amp;"  "&amp;DATA!$AN$9&amp;")"))))</f>
        <v>(นายสันติ  อุทุมพร)</v>
      </c>
      <c r="AA117" s="1009"/>
      <c r="AB117" s="1009"/>
      <c r="AC117" s="1009"/>
      <c r="AD117" s="1009"/>
      <c r="AE117" s="1009"/>
      <c r="AF117" s="1009"/>
      <c r="AG117" s="1009"/>
      <c r="AH117" s="1009"/>
      <c r="AI117" s="1009"/>
      <c r="AJ117" s="1009"/>
      <c r="AK117" s="1009"/>
      <c r="AL117" s="580"/>
      <c r="AM117" s="580"/>
      <c r="AN117" s="580"/>
      <c r="AO117" s="580"/>
      <c r="AP117" s="582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2"/>
      <c r="BF117" s="202"/>
      <c r="BG117" s="202"/>
      <c r="BH117" s="201"/>
    </row>
    <row r="118" spans="2:60" s="208" customFormat="1" ht="22.5" customHeight="1" x14ac:dyDescent="0.2">
      <c r="B118" s="579"/>
      <c r="C118" s="580"/>
      <c r="D118" s="580"/>
      <c r="E118" s="580"/>
      <c r="F118" s="580"/>
      <c r="G118" s="585" t="s">
        <v>111</v>
      </c>
      <c r="H118" s="1008" t="str">
        <f>DATA!$AJ$9</f>
        <v>นายกเทศมนตรีตำบลจันทบเพชร</v>
      </c>
      <c r="I118" s="1008"/>
      <c r="J118" s="1008"/>
      <c r="K118" s="1008"/>
      <c r="L118" s="1008"/>
      <c r="M118" s="1008"/>
      <c r="N118" s="580"/>
      <c r="O118" s="580"/>
      <c r="P118" s="580"/>
      <c r="Q118" s="580"/>
      <c r="R118" s="580"/>
      <c r="S118" s="580"/>
      <c r="T118" s="582"/>
      <c r="U118" s="579"/>
      <c r="V118" s="580"/>
      <c r="W118" s="580"/>
      <c r="X118" s="580"/>
      <c r="Y118" s="585" t="s">
        <v>111</v>
      </c>
      <c r="Z118" s="1008" t="str">
        <f>DATA!$AO$9</f>
        <v>นายกเทศมนตรีตำบลจันทบเพชร</v>
      </c>
      <c r="AA118" s="1008"/>
      <c r="AB118" s="1008"/>
      <c r="AC118" s="1008"/>
      <c r="AD118" s="1008"/>
      <c r="AE118" s="1008"/>
      <c r="AF118" s="1008"/>
      <c r="AG118" s="1008"/>
      <c r="AH118" s="1008"/>
      <c r="AI118" s="1008"/>
      <c r="AJ118" s="1008"/>
      <c r="AK118" s="1008"/>
      <c r="AL118" s="580"/>
      <c r="AM118" s="580"/>
      <c r="AN118" s="580"/>
      <c r="AO118" s="580"/>
      <c r="AP118" s="582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2"/>
      <c r="BF118" s="202"/>
      <c r="BG118" s="202"/>
      <c r="BH118" s="201"/>
    </row>
    <row r="119" spans="2:60" s="208" customFormat="1" ht="22.5" customHeight="1" x14ac:dyDescent="0.2">
      <c r="B119" s="579"/>
      <c r="C119" s="580"/>
      <c r="D119" s="580"/>
      <c r="E119" s="580"/>
      <c r="F119" s="580"/>
      <c r="G119" s="585"/>
      <c r="H119" s="1008" t="s">
        <v>202</v>
      </c>
      <c r="I119" s="1008"/>
      <c r="J119" s="1008"/>
      <c r="K119" s="1008"/>
      <c r="L119" s="1008"/>
      <c r="M119" s="1008"/>
      <c r="N119" s="580"/>
      <c r="O119" s="580"/>
      <c r="P119" s="580"/>
      <c r="Q119" s="580"/>
      <c r="R119" s="580"/>
      <c r="S119" s="580"/>
      <c r="T119" s="582"/>
      <c r="U119" s="579"/>
      <c r="V119" s="580"/>
      <c r="W119" s="580"/>
      <c r="X119" s="580"/>
      <c r="Y119" s="585"/>
      <c r="Z119" s="603"/>
      <c r="AA119" s="603"/>
      <c r="AB119" s="603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580"/>
      <c r="AM119" s="580"/>
      <c r="AN119" s="580"/>
      <c r="AO119" s="580"/>
      <c r="AP119" s="582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2"/>
      <c r="BF119" s="202"/>
      <c r="BG119" s="202"/>
      <c r="BH119" s="201"/>
    </row>
    <row r="120" spans="2:60" s="208" customFormat="1" ht="22.5" customHeight="1" x14ac:dyDescent="0.2">
      <c r="B120" s="579"/>
      <c r="C120" s="580"/>
      <c r="D120" s="580"/>
      <c r="E120" s="580"/>
      <c r="F120" s="580"/>
      <c r="G120" s="585" t="s">
        <v>144</v>
      </c>
      <c r="H120" s="1007" t="s">
        <v>196</v>
      </c>
      <c r="I120" s="1007"/>
      <c r="J120" s="1007"/>
      <c r="K120" s="1007"/>
      <c r="L120" s="1007"/>
      <c r="M120" s="1007"/>
      <c r="N120" s="580"/>
      <c r="O120" s="580"/>
      <c r="P120" s="580"/>
      <c r="Q120" s="580"/>
      <c r="R120" s="583"/>
      <c r="S120" s="583"/>
      <c r="T120" s="584"/>
      <c r="U120" s="604"/>
      <c r="V120" s="583"/>
      <c r="W120" s="583"/>
      <c r="X120" s="583"/>
      <c r="Y120" s="585" t="s">
        <v>144</v>
      </c>
      <c r="Z120" s="1007" t="s">
        <v>192</v>
      </c>
      <c r="AA120" s="1007"/>
      <c r="AB120" s="1007"/>
      <c r="AC120" s="1007"/>
      <c r="AD120" s="1007"/>
      <c r="AE120" s="1007"/>
      <c r="AF120" s="1007"/>
      <c r="AG120" s="1007"/>
      <c r="AH120" s="1007"/>
      <c r="AI120" s="1007"/>
      <c r="AJ120" s="1007"/>
      <c r="AK120" s="1007"/>
      <c r="AL120" s="580"/>
      <c r="AM120" s="580"/>
      <c r="AN120" s="580"/>
      <c r="AO120" s="580"/>
      <c r="AP120" s="582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2"/>
      <c r="BF120" s="202"/>
      <c r="BG120" s="202"/>
      <c r="BH120" s="201"/>
    </row>
    <row r="121" spans="2:60" s="150" customFormat="1" ht="10.5" customHeight="1" x14ac:dyDescent="0.2">
      <c r="B121" s="595"/>
      <c r="C121" s="596"/>
      <c r="D121" s="596"/>
      <c r="E121" s="596"/>
      <c r="F121" s="596"/>
      <c r="G121" s="596"/>
      <c r="H121" s="596"/>
      <c r="I121" s="596"/>
      <c r="J121" s="596"/>
      <c r="K121" s="596"/>
      <c r="L121" s="596"/>
      <c r="M121" s="596"/>
      <c r="N121" s="596"/>
      <c r="O121" s="596"/>
      <c r="P121" s="596"/>
      <c r="Q121" s="596"/>
      <c r="R121" s="596"/>
      <c r="S121" s="596"/>
      <c r="T121" s="597"/>
      <c r="U121" s="595"/>
      <c r="V121" s="596"/>
      <c r="W121" s="596"/>
      <c r="X121" s="596"/>
      <c r="Y121" s="596"/>
      <c r="Z121" s="596"/>
      <c r="AA121" s="596"/>
      <c r="AB121" s="596"/>
      <c r="AC121" s="596"/>
      <c r="AD121" s="596"/>
      <c r="AE121" s="596"/>
      <c r="AF121" s="596"/>
      <c r="AG121" s="596"/>
      <c r="AH121" s="596"/>
      <c r="AI121" s="596"/>
      <c r="AJ121" s="596"/>
      <c r="AK121" s="596"/>
      <c r="AL121" s="596"/>
      <c r="AM121" s="596"/>
      <c r="AN121" s="596"/>
      <c r="AO121" s="596"/>
      <c r="AP121" s="597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2"/>
      <c r="BF121" s="202"/>
      <c r="BG121" s="202"/>
      <c r="BH121" s="201"/>
    </row>
    <row r="122" spans="2:60" s="150" customFormat="1" ht="3.75" customHeight="1" x14ac:dyDescent="0.2"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2"/>
      <c r="BF122" s="203"/>
      <c r="BG122" s="203"/>
      <c r="BH122" s="204"/>
    </row>
  </sheetData>
  <sheetProtection sheet="1" objects="1" scenarios="1" formatCells="0" formatColumns="0" formatRows="0"/>
  <mergeCells count="302">
    <mergeCell ref="AR6:AW14"/>
    <mergeCell ref="Z76:AK76"/>
    <mergeCell ref="Z77:AK77"/>
    <mergeCell ref="H76:M76"/>
    <mergeCell ref="N88:AA88"/>
    <mergeCell ref="N89:AA89"/>
    <mergeCell ref="E88:L88"/>
    <mergeCell ref="AT4:AT5"/>
    <mergeCell ref="J4:AP4"/>
    <mergeCell ref="J6:AP6"/>
    <mergeCell ref="B45:M45"/>
    <mergeCell ref="Z75:AK75"/>
    <mergeCell ref="H75:M75"/>
    <mergeCell ref="B70:AP70"/>
    <mergeCell ref="H74:M74"/>
    <mergeCell ref="Z74:AK74"/>
    <mergeCell ref="L62:S63"/>
    <mergeCell ref="T62:AG63"/>
    <mergeCell ref="AH62:AP63"/>
    <mergeCell ref="B62:K62"/>
    <mergeCell ref="B63:K63"/>
    <mergeCell ref="B64:K64"/>
    <mergeCell ref="L64:S64"/>
    <mergeCell ref="AH64:AP64"/>
    <mergeCell ref="B2:AP2"/>
    <mergeCell ref="B28:AP28"/>
    <mergeCell ref="B69:AP69"/>
    <mergeCell ref="B93:AP93"/>
    <mergeCell ref="B40:M40"/>
    <mergeCell ref="H118:M118"/>
    <mergeCell ref="Z118:AK118"/>
    <mergeCell ref="E85:L85"/>
    <mergeCell ref="E86:L86"/>
    <mergeCell ref="E87:L87"/>
    <mergeCell ref="E90:L90"/>
    <mergeCell ref="N86:AA86"/>
    <mergeCell ref="N85:AA85"/>
    <mergeCell ref="N87:AA87"/>
    <mergeCell ref="Z78:AK78"/>
    <mergeCell ref="H78:M78"/>
    <mergeCell ref="B80:AP80"/>
    <mergeCell ref="M81:AA81"/>
    <mergeCell ref="B81:L81"/>
    <mergeCell ref="AB81:AP81"/>
    <mergeCell ref="N90:AA90"/>
    <mergeCell ref="AH50:AP50"/>
    <mergeCell ref="AH51:AP51"/>
    <mergeCell ref="AH52:AP52"/>
    <mergeCell ref="H120:M120"/>
    <mergeCell ref="Z120:AK120"/>
    <mergeCell ref="D113:S113"/>
    <mergeCell ref="W113:AO113"/>
    <mergeCell ref="H119:M119"/>
    <mergeCell ref="D99:S99"/>
    <mergeCell ref="W99:AO99"/>
    <mergeCell ref="B110:T110"/>
    <mergeCell ref="U110:AP110"/>
    <mergeCell ref="B111:T111"/>
    <mergeCell ref="U111:AP111"/>
    <mergeCell ref="B112:T112"/>
    <mergeCell ref="U112:AP112"/>
    <mergeCell ref="H116:M116"/>
    <mergeCell ref="Z116:AK116"/>
    <mergeCell ref="H117:M117"/>
    <mergeCell ref="Z117:AK117"/>
    <mergeCell ref="H106:M106"/>
    <mergeCell ref="Z106:AK106"/>
    <mergeCell ref="H104:M104"/>
    <mergeCell ref="H105:M105"/>
    <mergeCell ref="T64:AG64"/>
    <mergeCell ref="H73:M73"/>
    <mergeCell ref="Z73:AK73"/>
    <mergeCell ref="B65:K65"/>
    <mergeCell ref="L65:S65"/>
    <mergeCell ref="T65:AG65"/>
    <mergeCell ref="AH65:AP65"/>
    <mergeCell ref="B44:M44"/>
    <mergeCell ref="B43:M43"/>
    <mergeCell ref="N44:Q44"/>
    <mergeCell ref="N43:Q43"/>
    <mergeCell ref="R43:U43"/>
    <mergeCell ref="V43:Y43"/>
    <mergeCell ref="Z43:AC43"/>
    <mergeCell ref="AD43:AG43"/>
    <mergeCell ref="AD44:AG44"/>
    <mergeCell ref="AH43:AP43"/>
    <mergeCell ref="AH44:AP44"/>
    <mergeCell ref="N45:Q45"/>
    <mergeCell ref="R45:AC45"/>
    <mergeCell ref="AD45:AG45"/>
    <mergeCell ref="R44:U44"/>
    <mergeCell ref="V44:Y44"/>
    <mergeCell ref="Z44:AC44"/>
    <mergeCell ref="B42:M42"/>
    <mergeCell ref="B41:M41"/>
    <mergeCell ref="B39:M39"/>
    <mergeCell ref="B38:M38"/>
    <mergeCell ref="BC16:BF16"/>
    <mergeCell ref="AJ20:AP20"/>
    <mergeCell ref="AJ21:AP21"/>
    <mergeCell ref="AJ22:AP22"/>
    <mergeCell ref="AJ23:AP23"/>
    <mergeCell ref="AJ24:AP24"/>
    <mergeCell ref="K16:M16"/>
    <mergeCell ref="AS16:AV16"/>
    <mergeCell ref="AX16:BA16"/>
    <mergeCell ref="B30:M32"/>
    <mergeCell ref="B33:M33"/>
    <mergeCell ref="AH33:AP33"/>
    <mergeCell ref="AH32:AP32"/>
    <mergeCell ref="AH34:AP34"/>
    <mergeCell ref="AH35:AP35"/>
    <mergeCell ref="AH36:AP36"/>
    <mergeCell ref="AH37:AP37"/>
    <mergeCell ref="B37:M37"/>
    <mergeCell ref="AX17:BA17"/>
    <mergeCell ref="AX18:AX19"/>
    <mergeCell ref="AY18:AY19"/>
    <mergeCell ref="AZ18:AZ19"/>
    <mergeCell ref="BA18:BA19"/>
    <mergeCell ref="BC17:BF17"/>
    <mergeCell ref="BC18:BC19"/>
    <mergeCell ref="BD18:BD19"/>
    <mergeCell ref="BE18:BE19"/>
    <mergeCell ref="BF18:BF19"/>
    <mergeCell ref="AS17:AV17"/>
    <mergeCell ref="AS18:AS19"/>
    <mergeCell ref="AT18:AT19"/>
    <mergeCell ref="AU18:AU19"/>
    <mergeCell ref="AV18:AV19"/>
    <mergeCell ref="AJ18:AP18"/>
    <mergeCell ref="B36:M36"/>
    <mergeCell ref="B35:M35"/>
    <mergeCell ref="B34:M34"/>
    <mergeCell ref="B18:H18"/>
    <mergeCell ref="B19:H19"/>
    <mergeCell ref="B16:H17"/>
    <mergeCell ref="I16:J17"/>
    <mergeCell ref="I18:J18"/>
    <mergeCell ref="I19:J19"/>
    <mergeCell ref="B21:H21"/>
    <mergeCell ref="I21:J21"/>
    <mergeCell ref="B20:H20"/>
    <mergeCell ref="I20:J20"/>
    <mergeCell ref="B22:H22"/>
    <mergeCell ref="I22:J22"/>
    <mergeCell ref="I25:J25"/>
    <mergeCell ref="B25:H25"/>
    <mergeCell ref="R30:U30"/>
    <mergeCell ref="V30:Y30"/>
    <mergeCell ref="Z30:AC30"/>
    <mergeCell ref="Z32:AC32"/>
    <mergeCell ref="AD32:AG32"/>
    <mergeCell ref="N33:Q33"/>
    <mergeCell ref="N34:Q34"/>
    <mergeCell ref="N35:Q35"/>
    <mergeCell ref="N16:AG16"/>
    <mergeCell ref="N18:S18"/>
    <mergeCell ref="T17:Y17"/>
    <mergeCell ref="T18:Y18"/>
    <mergeCell ref="Z17:AG17"/>
    <mergeCell ref="Z18:AG18"/>
    <mergeCell ref="R34:U34"/>
    <mergeCell ref="V34:Y34"/>
    <mergeCell ref="Z34:AC34"/>
    <mergeCell ref="AD34:AG34"/>
    <mergeCell ref="R31:U32"/>
    <mergeCell ref="V31:Y32"/>
    <mergeCell ref="N30:Q32"/>
    <mergeCell ref="N17:S17"/>
    <mergeCell ref="R33:U33"/>
    <mergeCell ref="V33:Y33"/>
    <mergeCell ref="Z33:AC33"/>
    <mergeCell ref="N39:Q39"/>
    <mergeCell ref="R39:U39"/>
    <mergeCell ref="V39:Y39"/>
    <mergeCell ref="Z39:AC39"/>
    <mergeCell ref="AD39:AG39"/>
    <mergeCell ref="R36:U36"/>
    <mergeCell ref="V36:Y36"/>
    <mergeCell ref="Z36:AC36"/>
    <mergeCell ref="AD36:AG36"/>
    <mergeCell ref="N37:Q37"/>
    <mergeCell ref="R37:U37"/>
    <mergeCell ref="V37:Y37"/>
    <mergeCell ref="Z37:AC37"/>
    <mergeCell ref="AD37:AG37"/>
    <mergeCell ref="N36:Q36"/>
    <mergeCell ref="N38:Q38"/>
    <mergeCell ref="AH30:AP31"/>
    <mergeCell ref="AH38:AP38"/>
    <mergeCell ref="AH39:AP39"/>
    <mergeCell ref="AH40:AP40"/>
    <mergeCell ref="AH41:AP41"/>
    <mergeCell ref="AH42:AP42"/>
    <mergeCell ref="Z35:AC35"/>
    <mergeCell ref="R38:U38"/>
    <mergeCell ref="V38:Y38"/>
    <mergeCell ref="Z38:AC38"/>
    <mergeCell ref="AD38:AG38"/>
    <mergeCell ref="R40:U40"/>
    <mergeCell ref="V40:Y40"/>
    <mergeCell ref="Z40:AC40"/>
    <mergeCell ref="AD40:AG40"/>
    <mergeCell ref="R35:U35"/>
    <mergeCell ref="V35:Y35"/>
    <mergeCell ref="AD35:AG35"/>
    <mergeCell ref="AF33:AG33"/>
    <mergeCell ref="N41:Q41"/>
    <mergeCell ref="R41:U41"/>
    <mergeCell ref="V41:Y41"/>
    <mergeCell ref="Z41:AC41"/>
    <mergeCell ref="AD41:AG41"/>
    <mergeCell ref="N40:Q40"/>
    <mergeCell ref="X52:AG52"/>
    <mergeCell ref="X51:AG51"/>
    <mergeCell ref="X50:AG50"/>
    <mergeCell ref="X49:AG49"/>
    <mergeCell ref="X48:AG48"/>
    <mergeCell ref="N52:W52"/>
    <mergeCell ref="N51:W51"/>
    <mergeCell ref="N50:W50"/>
    <mergeCell ref="N49:W49"/>
    <mergeCell ref="N48:W48"/>
    <mergeCell ref="N42:Q42"/>
    <mergeCell ref="R42:U42"/>
    <mergeCell ref="V42:Y42"/>
    <mergeCell ref="Z42:AC42"/>
    <mergeCell ref="AD42:AG42"/>
    <mergeCell ref="AI16:AI17"/>
    <mergeCell ref="AJ16:AP17"/>
    <mergeCell ref="AJ19:AP19"/>
    <mergeCell ref="B50:M50"/>
    <mergeCell ref="B51:M51"/>
    <mergeCell ref="B10:L10"/>
    <mergeCell ref="B9:AP9"/>
    <mergeCell ref="B12:AP12"/>
    <mergeCell ref="B11:L11"/>
    <mergeCell ref="M10:AE10"/>
    <mergeCell ref="M11:AE11"/>
    <mergeCell ref="AF10:AP10"/>
    <mergeCell ref="AF11:AP11"/>
    <mergeCell ref="M13:AP13"/>
    <mergeCell ref="B13:L13"/>
    <mergeCell ref="B49:M49"/>
    <mergeCell ref="B48:M48"/>
    <mergeCell ref="AH48:AP49"/>
    <mergeCell ref="B23:H23"/>
    <mergeCell ref="I23:J23"/>
    <mergeCell ref="B24:H24"/>
    <mergeCell ref="I24:J24"/>
    <mergeCell ref="K25:AH25"/>
    <mergeCell ref="AD30:AG31"/>
    <mergeCell ref="C71:AP71"/>
    <mergeCell ref="B94:AP94"/>
    <mergeCell ref="H101:M101"/>
    <mergeCell ref="Z101:AK101"/>
    <mergeCell ref="H102:M102"/>
    <mergeCell ref="Z102:AK102"/>
    <mergeCell ref="H103:M103"/>
    <mergeCell ref="Z103:AK103"/>
    <mergeCell ref="B96:T96"/>
    <mergeCell ref="U96:AP96"/>
    <mergeCell ref="B98:T98"/>
    <mergeCell ref="B97:T97"/>
    <mergeCell ref="U98:AP98"/>
    <mergeCell ref="U97:AP97"/>
    <mergeCell ref="AG86:AO86"/>
    <mergeCell ref="AG87:AO87"/>
    <mergeCell ref="AG90:AO90"/>
    <mergeCell ref="AS30:AU30"/>
    <mergeCell ref="AV30:AV32"/>
    <mergeCell ref="AX30:AZ30"/>
    <mergeCell ref="BA30:BA32"/>
    <mergeCell ref="BC30:BE30"/>
    <mergeCell ref="BF30:BF32"/>
    <mergeCell ref="AS31:AU31"/>
    <mergeCell ref="AX31:AZ31"/>
    <mergeCell ref="BC31:BE31"/>
    <mergeCell ref="AS32:AU32"/>
    <mergeCell ref="AX32:AZ32"/>
    <mergeCell ref="BC32:BE32"/>
    <mergeCell ref="AS33:AU33"/>
    <mergeCell ref="AX33:AZ33"/>
    <mergeCell ref="BC33:BE33"/>
    <mergeCell ref="AS34:AU34"/>
    <mergeCell ref="AX34:AZ34"/>
    <mergeCell ref="BC34:BE34"/>
    <mergeCell ref="AS35:AU35"/>
    <mergeCell ref="AX35:AZ35"/>
    <mergeCell ref="BC35:BE35"/>
    <mergeCell ref="BC39:BE39"/>
    <mergeCell ref="BC40:BE40"/>
    <mergeCell ref="AS36:AU36"/>
    <mergeCell ref="AX36:AZ36"/>
    <mergeCell ref="BC36:BE36"/>
    <mergeCell ref="AS37:AU37"/>
    <mergeCell ref="AX37:AZ37"/>
    <mergeCell ref="BC37:BE37"/>
    <mergeCell ref="AS38:AU38"/>
    <mergeCell ref="AX38:AZ38"/>
    <mergeCell ref="BC38:BE38"/>
  </mergeCells>
  <conditionalFormatting sqref="I25:J25">
    <cfRule type="expression" dxfId="114" priority="19">
      <formula>I20=""</formula>
    </cfRule>
    <cfRule type="cellIs" dxfId="113" priority="37" operator="greaterThan">
      <formula>70</formula>
    </cfRule>
  </conditionalFormatting>
  <conditionalFormatting sqref="H101:M102">
    <cfRule type="expression" dxfId="112" priority="28">
      <formula>H101=0</formula>
    </cfRule>
  </conditionalFormatting>
  <conditionalFormatting sqref="H116:M119">
    <cfRule type="expression" dxfId="111" priority="25">
      <formula>H116=0</formula>
    </cfRule>
  </conditionalFormatting>
  <conditionalFormatting sqref="Z101:Z105">
    <cfRule type="expression" dxfId="110" priority="26">
      <formula>Z101=0</formula>
    </cfRule>
  </conditionalFormatting>
  <conditionalFormatting sqref="Z116:Z119">
    <cfRule type="expression" dxfId="109" priority="24">
      <formula>Z116=0</formula>
    </cfRule>
  </conditionalFormatting>
  <conditionalFormatting sqref="N45:Q45">
    <cfRule type="cellIs" dxfId="108" priority="3" operator="greaterThan">
      <formula>30</formula>
    </cfRule>
    <cfRule type="expression" dxfId="107" priority="18">
      <formula>N35=""</formula>
    </cfRule>
  </conditionalFormatting>
  <conditionalFormatting sqref="N50:W50">
    <cfRule type="expression" dxfId="106" priority="17">
      <formula>I20=""</formula>
    </cfRule>
  </conditionalFormatting>
  <conditionalFormatting sqref="N51:W51">
    <cfRule type="expression" dxfId="105" priority="16">
      <formula>N35=""</formula>
    </cfRule>
  </conditionalFormatting>
  <conditionalFormatting sqref="N52:W52">
    <cfRule type="cellIs" dxfId="104" priority="2" operator="greaterThan">
      <formula>100</formula>
    </cfRule>
    <cfRule type="expression" dxfId="103" priority="15">
      <formula>I20=""</formula>
    </cfRule>
  </conditionalFormatting>
  <conditionalFormatting sqref="AD45:AG45">
    <cfRule type="expression" dxfId="102" priority="39">
      <formula>V35=""</formula>
    </cfRule>
  </conditionalFormatting>
  <conditionalFormatting sqref="AH20:AH24">
    <cfRule type="expression" dxfId="101" priority="14">
      <formula>AT20=""</formula>
    </cfRule>
  </conditionalFormatting>
  <conditionalFormatting sqref="AI20:AI24">
    <cfRule type="expression" dxfId="100" priority="13">
      <formula>AT20=""</formula>
    </cfRule>
  </conditionalFormatting>
  <conditionalFormatting sqref="AI25">
    <cfRule type="expression" dxfId="99" priority="12">
      <formula>AT20=""</formula>
    </cfRule>
  </conditionalFormatting>
  <conditionalFormatting sqref="X50:AG50">
    <cfRule type="expression" dxfId="98" priority="11">
      <formula>AT20=""</formula>
    </cfRule>
  </conditionalFormatting>
  <conditionalFormatting sqref="X51:AG51">
    <cfRule type="expression" dxfId="97" priority="10">
      <formula>V35=""</formula>
    </cfRule>
  </conditionalFormatting>
  <conditionalFormatting sqref="X52:AG52">
    <cfRule type="expression" dxfId="96" priority="9">
      <formula>AT20=""</formula>
    </cfRule>
  </conditionalFormatting>
  <conditionalFormatting sqref="Z35:AC39 Z41:AC44">
    <cfRule type="expression" dxfId="95" priority="8">
      <formula>V35=""</formula>
    </cfRule>
  </conditionalFormatting>
  <conditionalFormatting sqref="AD41:AG44">
    <cfRule type="expression" dxfId="94" priority="6">
      <formula>V41=""</formula>
    </cfRule>
  </conditionalFormatting>
  <conditionalFormatting sqref="AD35:AG39">
    <cfRule type="expression" dxfId="93" priority="5">
      <formula>V35=""</formula>
    </cfRule>
  </conditionalFormatting>
  <conditionalFormatting sqref="H103:M105">
    <cfRule type="expression" dxfId="92" priority="1">
      <formula>H103=0</formula>
    </cfRule>
  </conditionalFormatting>
  <pageMargins left="0" right="0" top="0" bottom="0" header="0.19685039370078741" footer="0.19685039370078741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K122"/>
  <sheetViews>
    <sheetView showGridLines="0" view="pageBreakPreview" zoomScaleSheetLayoutView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L22" sqref="L22"/>
    </sheetView>
  </sheetViews>
  <sheetFormatPr defaultColWidth="2.875" defaultRowHeight="15.75" customHeight="1" x14ac:dyDescent="0.2"/>
  <cols>
    <col min="1" max="1" width="10" style="122" customWidth="1"/>
    <col min="2" max="7" width="2.625" style="122" customWidth="1"/>
    <col min="8" max="8" width="1.5" style="122" customWidth="1"/>
    <col min="9" max="9" width="2.125" style="122" customWidth="1"/>
    <col min="10" max="10" width="2" style="122" customWidth="1"/>
    <col min="11" max="11" width="11" style="122" customWidth="1"/>
    <col min="12" max="12" width="11.25" style="122" customWidth="1"/>
    <col min="13" max="13" width="11" style="122" customWidth="1"/>
    <col min="14" max="33" width="2.25" style="122" customWidth="1"/>
    <col min="34" max="34" width="8.375" style="122" customWidth="1"/>
    <col min="35" max="35" width="7.25" style="122" customWidth="1"/>
    <col min="36" max="42" width="1.625" style="122" customWidth="1"/>
    <col min="43" max="43" width="0.375" style="122" customWidth="1"/>
    <col min="44" max="44" width="5.25" style="122" customWidth="1"/>
    <col min="45" max="45" width="11.125" style="122" customWidth="1"/>
    <col min="46" max="46" width="7.875" style="122" customWidth="1"/>
    <col min="47" max="47" width="6.75" style="122" customWidth="1"/>
    <col min="48" max="48" width="6.75" style="123" customWidth="1"/>
    <col min="49" max="49" width="1.25" style="123" customWidth="1"/>
    <col min="50" max="50" width="11.125" style="123" customWidth="1"/>
    <col min="51" max="53" width="6.75" style="123" customWidth="1"/>
    <col min="54" max="54" width="1.25" style="123" customWidth="1"/>
    <col min="55" max="55" width="11.125" style="123" customWidth="1"/>
    <col min="56" max="56" width="6.75" style="123" customWidth="1"/>
    <col min="57" max="57" width="6.75" style="124" customWidth="1"/>
    <col min="58" max="58" width="6.75" style="125" customWidth="1"/>
    <col min="59" max="59" width="1.25" style="125" customWidth="1"/>
    <col min="60" max="60" width="7.625" style="126" customWidth="1"/>
    <col min="61" max="16384" width="2.875" style="122"/>
  </cols>
  <sheetData>
    <row r="1" spans="1:60" ht="22.5" customHeight="1" thickBot="1" x14ac:dyDescent="0.25">
      <c r="A1" s="363" t="str">
        <f>"แบบประเมินของ "&amp;VLOOKUP($AT$2,DATA!$A:$W,2,0)&amp;VLOOKUP($AT$2,DATA!$A:$W,3,0)&amp;"  "&amp;VLOOKUP($AT$2,DATA!$A:$W,4,0)&amp;" ตำแหน่ง "&amp;(IF(VLOOKUP($AT$2,DATA!$A:$W,6,0)=0,VLOOKUP($AT$2,DATA!$A:$W,5,0)&amp;VLOOKUP($AT$2,DATA!$A:$W,7,0),VLOOKUP($AT$2,DATA!$A:$W,5,0)&amp;"("&amp;VLOOKUP($AT$2,DATA!$A:$W,6,0)&amp;" ระดับ"&amp;VLOOKUP($AT$2,DATA!$A:$W,7,0)&amp;")"))</f>
        <v>แบบประเมินของ นางสมพิศ  แสนศักดิ์ดา ตำแหน่ง เจ้าพนักงานธุรการ(เจ้าพนักงานธุรการ ระดับชำนาญงาน)</v>
      </c>
    </row>
    <row r="2" spans="1:60" s="127" customFormat="1" ht="27" customHeight="1" thickBot="1" x14ac:dyDescent="0.25">
      <c r="B2" s="1029" t="s">
        <v>0</v>
      </c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/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/>
      <c r="AO2" s="1029"/>
      <c r="AP2" s="1029"/>
      <c r="AS2" s="359" t="s">
        <v>109</v>
      </c>
      <c r="AT2" s="483">
        <v>7</v>
      </c>
      <c r="AU2" s="358" t="s">
        <v>1105</v>
      </c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29"/>
      <c r="BG2" s="129"/>
      <c r="BH2" s="128"/>
    </row>
    <row r="3" spans="1:60" s="127" customFormat="1" ht="5.25" customHeight="1" x14ac:dyDescent="0.2"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S3" s="220"/>
      <c r="AT3" s="220"/>
      <c r="AU3" s="220"/>
      <c r="AV3" s="210"/>
      <c r="AW3" s="210"/>
      <c r="AX3" s="210"/>
      <c r="AY3" s="210"/>
      <c r="AZ3" s="210"/>
      <c r="BA3" s="210"/>
      <c r="BB3" s="210"/>
      <c r="BC3" s="210"/>
      <c r="BD3" s="210"/>
      <c r="BE3" s="211"/>
      <c r="BF3" s="211"/>
      <c r="BG3" s="211"/>
      <c r="BH3" s="128"/>
    </row>
    <row r="4" spans="1:60" s="228" customFormat="1" ht="17.25" customHeight="1" x14ac:dyDescent="0.2">
      <c r="B4" s="611" t="s">
        <v>1</v>
      </c>
      <c r="C4" s="611"/>
      <c r="D4" s="611"/>
      <c r="E4" s="611"/>
      <c r="F4" s="611"/>
      <c r="G4" s="611"/>
      <c r="H4" s="611"/>
      <c r="I4" s="612"/>
      <c r="J4" s="1030" t="str">
        <f>" ครั้งที่ 1      1 ตุลาคม "&amp;DATA!D3-1&amp;"      ถึง 31 มีนาคม "&amp;DATA!D3</f>
        <v xml:space="preserve"> ครั้งที่ 1      1 ตุลาคม 2562      ถึง 31 มีนาคม 2563</v>
      </c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1"/>
      <c r="Z4" s="1031"/>
      <c r="AA4" s="1031"/>
      <c r="AB4" s="1031"/>
      <c r="AC4" s="1031"/>
      <c r="AD4" s="1031"/>
      <c r="AE4" s="1031"/>
      <c r="AF4" s="1031"/>
      <c r="AG4" s="1031"/>
      <c r="AH4" s="1031"/>
      <c r="AI4" s="1031"/>
      <c r="AJ4" s="1031"/>
      <c r="AK4" s="1031"/>
      <c r="AL4" s="1031"/>
      <c r="AM4" s="1031"/>
      <c r="AN4" s="1031"/>
      <c r="AO4" s="1031"/>
      <c r="AP4" s="1031"/>
      <c r="AS4" s="208"/>
      <c r="AT4" s="742"/>
      <c r="AU4" s="208"/>
      <c r="AV4" s="201"/>
      <c r="AW4" s="201"/>
      <c r="AX4" s="201"/>
      <c r="AY4" s="201"/>
      <c r="AZ4" s="201"/>
      <c r="BA4" s="201"/>
      <c r="BB4" s="201"/>
      <c r="BC4" s="201"/>
      <c r="BD4" s="201"/>
      <c r="BE4" s="202"/>
      <c r="BF4" s="202"/>
      <c r="BG4" s="208"/>
    </row>
    <row r="5" spans="1:60" s="228" customFormat="1" ht="5.25" customHeight="1" x14ac:dyDescent="0.2">
      <c r="B5" s="611"/>
      <c r="C5" s="611"/>
      <c r="D5" s="611"/>
      <c r="E5" s="611"/>
      <c r="F5" s="611"/>
      <c r="G5" s="611"/>
      <c r="H5" s="611"/>
      <c r="I5" s="611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S5" s="208"/>
      <c r="AT5" s="743"/>
      <c r="AU5" s="208"/>
      <c r="AV5" s="201"/>
      <c r="AW5" s="201"/>
      <c r="AX5" s="201"/>
      <c r="AY5" s="201"/>
      <c r="AZ5" s="201"/>
      <c r="BA5" s="201"/>
      <c r="BB5" s="201"/>
      <c r="BC5" s="201"/>
      <c r="BD5" s="201"/>
      <c r="BE5" s="202"/>
      <c r="BF5" s="202"/>
      <c r="BG5" s="202"/>
      <c r="BH5" s="123"/>
    </row>
    <row r="6" spans="1:60" s="228" customFormat="1" ht="17.25" customHeight="1" x14ac:dyDescent="0.2">
      <c r="B6" s="611" t="s">
        <v>1</v>
      </c>
      <c r="C6" s="611"/>
      <c r="D6" s="611"/>
      <c r="E6" s="611"/>
      <c r="F6" s="611"/>
      <c r="G6" s="611"/>
      <c r="H6" s="611"/>
      <c r="I6" s="612"/>
      <c r="J6" s="1030" t="str">
        <f>" ครั้งที่ 2      1 เมษายน "&amp;DATA!D3&amp;"      ถึง 30 กันยายน "&amp;DATA!D3</f>
        <v xml:space="preserve"> ครั้งที่ 2      1 เมษายน 2563      ถึง 30 กันยายน 2563</v>
      </c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1"/>
      <c r="AB6" s="1031"/>
      <c r="AC6" s="1031"/>
      <c r="AD6" s="1031"/>
      <c r="AE6" s="1031"/>
      <c r="AF6" s="1031"/>
      <c r="AG6" s="1031"/>
      <c r="AH6" s="1031"/>
      <c r="AI6" s="1031"/>
      <c r="AJ6" s="1031"/>
      <c r="AK6" s="1031"/>
      <c r="AL6" s="1031"/>
      <c r="AM6" s="1031"/>
      <c r="AN6" s="1031"/>
      <c r="AO6" s="1031"/>
      <c r="AP6" s="1031"/>
      <c r="AR6" s="799" t="s">
        <v>244</v>
      </c>
      <c r="AS6" s="799"/>
      <c r="AT6" s="799"/>
      <c r="AU6" s="799"/>
      <c r="AV6" s="799"/>
      <c r="AW6" s="799"/>
      <c r="AX6" s="201"/>
      <c r="AY6" s="201"/>
      <c r="AZ6" s="201"/>
      <c r="BA6" s="201"/>
      <c r="BB6" s="201"/>
      <c r="BC6" s="201"/>
      <c r="BD6" s="201"/>
      <c r="BE6" s="202"/>
      <c r="BF6" s="202"/>
      <c r="BG6" s="208"/>
    </row>
    <row r="7" spans="1:60" s="228" customFormat="1" ht="5.25" customHeight="1" x14ac:dyDescent="0.2"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R7" s="799"/>
      <c r="AS7" s="799"/>
      <c r="AT7" s="799"/>
      <c r="AU7" s="799"/>
      <c r="AV7" s="799"/>
      <c r="AW7" s="799"/>
      <c r="AX7" s="201"/>
      <c r="AY7" s="201"/>
      <c r="AZ7" s="201"/>
      <c r="BA7" s="201"/>
      <c r="BB7" s="201"/>
      <c r="BC7" s="201"/>
      <c r="BD7" s="201"/>
      <c r="BE7" s="202"/>
      <c r="BF7" s="202"/>
      <c r="BG7" s="202"/>
      <c r="BH7" s="123"/>
    </row>
    <row r="8" spans="1:60" s="231" customFormat="1" ht="19.5" customHeight="1" x14ac:dyDescent="0.2">
      <c r="B8" s="614" t="s">
        <v>2</v>
      </c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614"/>
      <c r="AL8" s="614"/>
      <c r="AM8" s="614"/>
      <c r="AN8" s="614"/>
      <c r="AO8" s="614"/>
      <c r="AP8" s="614"/>
      <c r="AQ8" s="228"/>
      <c r="AR8" s="799"/>
      <c r="AS8" s="799"/>
      <c r="AT8" s="799"/>
      <c r="AU8" s="799"/>
      <c r="AV8" s="799"/>
      <c r="AW8" s="799"/>
      <c r="AX8" s="201"/>
      <c r="AY8" s="201"/>
      <c r="AZ8" s="201"/>
      <c r="BA8" s="201"/>
      <c r="BB8" s="201"/>
      <c r="BC8" s="201"/>
      <c r="BD8" s="201"/>
      <c r="BE8" s="202"/>
      <c r="BF8" s="202"/>
      <c r="BG8" s="232"/>
      <c r="BH8" s="233"/>
    </row>
    <row r="9" spans="1:60" s="228" customFormat="1" ht="19.5" customHeight="1" x14ac:dyDescent="0.2">
      <c r="B9" s="1028" t="s">
        <v>3</v>
      </c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8"/>
      <c r="V9" s="1028"/>
      <c r="W9" s="1028"/>
      <c r="X9" s="1028"/>
      <c r="Y9" s="1028"/>
      <c r="Z9" s="1028"/>
      <c r="AA9" s="1028"/>
      <c r="AB9" s="1028"/>
      <c r="AC9" s="1028"/>
      <c r="AD9" s="1028"/>
      <c r="AE9" s="1028"/>
      <c r="AF9" s="1028"/>
      <c r="AG9" s="1028"/>
      <c r="AH9" s="1028"/>
      <c r="AI9" s="1028"/>
      <c r="AJ9" s="1028"/>
      <c r="AK9" s="1028"/>
      <c r="AL9" s="1028"/>
      <c r="AM9" s="1028"/>
      <c r="AN9" s="1028"/>
      <c r="AO9" s="1028"/>
      <c r="AP9" s="1028"/>
      <c r="AR9" s="799"/>
      <c r="AS9" s="799"/>
      <c r="AT9" s="799"/>
      <c r="AU9" s="799"/>
      <c r="AV9" s="799"/>
      <c r="AW9" s="799"/>
      <c r="AX9" s="201"/>
      <c r="AY9" s="201"/>
      <c r="AZ9" s="201"/>
      <c r="BA9" s="201"/>
      <c r="BB9" s="201"/>
      <c r="BC9" s="201"/>
      <c r="BD9" s="201"/>
      <c r="BE9" s="202"/>
      <c r="BF9" s="202"/>
      <c r="BG9" s="202"/>
      <c r="BH9" s="123"/>
    </row>
    <row r="10" spans="1:60" s="228" customFormat="1" ht="19.5" customHeight="1" x14ac:dyDescent="0.2">
      <c r="B10" s="1027" t="str">
        <f>" "&amp;VLOOKUP($AT$2,DATA!$A:$W,2,0)&amp;VLOOKUP($AT$2,DATA!$A:$W,3,0)&amp;"  "&amp;VLOOKUP($AT$2,DATA!$A:$W,4,0)</f>
        <v xml:space="preserve"> นางสมพิศ  แสนศักดิ์ดา</v>
      </c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 t="str">
        <f>" ตำแหน่ง "&amp;VLOOKUP($AT$2,DATA!$A:$W,5,0)</f>
        <v xml:space="preserve"> ตำแหน่ง เจ้าพนักงานธุรการ</v>
      </c>
      <c r="N10" s="1027"/>
      <c r="O10" s="1027"/>
      <c r="P10" s="1027"/>
      <c r="Q10" s="1027"/>
      <c r="R10" s="1027"/>
      <c r="S10" s="1027"/>
      <c r="T10" s="1027"/>
      <c r="U10" s="1027"/>
      <c r="V10" s="1027"/>
      <c r="W10" s="1027"/>
      <c r="X10" s="1027"/>
      <c r="Y10" s="1027"/>
      <c r="Z10" s="1027"/>
      <c r="AA10" s="1027"/>
      <c r="AB10" s="1027"/>
      <c r="AC10" s="1027"/>
      <c r="AD10" s="1027"/>
      <c r="AE10" s="1027"/>
      <c r="AF10" s="1027" t="str">
        <f>(IF(VLOOKUP($AT$2,DATA!$A:$W,6,0)=0," ระดับ"&amp;VLOOKUP($AT$2,DATA!$A:$W,7,0)," "&amp;VLOOKUP($AT$2,DATA!$A:$W,6,0)&amp;" ระดับ"&amp;VLOOKUP($AT$2,DATA!$A:$W,7,0)))</f>
        <v xml:space="preserve"> เจ้าพนักงานธุรการ ระดับชำนาญงาน</v>
      </c>
      <c r="AG10" s="1027"/>
      <c r="AH10" s="1027"/>
      <c r="AI10" s="1027"/>
      <c r="AJ10" s="1027"/>
      <c r="AK10" s="1027"/>
      <c r="AL10" s="1027"/>
      <c r="AM10" s="1027"/>
      <c r="AN10" s="1027"/>
      <c r="AO10" s="1027"/>
      <c r="AP10" s="1027"/>
      <c r="AR10" s="799"/>
      <c r="AS10" s="799"/>
      <c r="AT10" s="799"/>
      <c r="AU10" s="799"/>
      <c r="AV10" s="799"/>
      <c r="AW10" s="799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</row>
    <row r="11" spans="1:60" s="234" customFormat="1" ht="19.5" customHeight="1" x14ac:dyDescent="0.2">
      <c r="B11" s="1027" t="str">
        <f>" ประเภทตำแหน่ง "&amp;VLOOKUP($AT$2,DATA!$A:$W,8,0)</f>
        <v xml:space="preserve"> ประเภทตำแหน่ง ทั่วไป</v>
      </c>
      <c r="C11" s="1027"/>
      <c r="D11" s="1027"/>
      <c r="E11" s="1027"/>
      <c r="F11" s="1027"/>
      <c r="G11" s="1027"/>
      <c r="H11" s="1027"/>
      <c r="I11" s="1027"/>
      <c r="J11" s="1027"/>
      <c r="K11" s="1027"/>
      <c r="L11" s="1027"/>
      <c r="M11" s="1027" t="str">
        <f>" ตำแหน่งเลขที่       "&amp;VLOOKUP($AT$2,DATA!$A:$W,9,0)</f>
        <v xml:space="preserve"> ตำแหน่งเลขที่       27-2-01-4101-001</v>
      </c>
      <c r="N11" s="1027"/>
      <c r="O11" s="1027"/>
      <c r="P11" s="1027"/>
      <c r="Q11" s="1027"/>
      <c r="R11" s="1027"/>
      <c r="S11" s="1027"/>
      <c r="T11" s="1027"/>
      <c r="U11" s="1027"/>
      <c r="V11" s="1027"/>
      <c r="W11" s="1027"/>
      <c r="X11" s="1027"/>
      <c r="Y11" s="1027"/>
      <c r="Z11" s="1027"/>
      <c r="AA11" s="1027"/>
      <c r="AB11" s="1027"/>
      <c r="AC11" s="1027"/>
      <c r="AD11" s="1027"/>
      <c r="AE11" s="1027"/>
      <c r="AF11" s="1027" t="str">
        <f>" สังกัด"&amp;VLOOKUP($AT$2,DATA!$A:$W,13,0)</f>
        <v xml:space="preserve"> สังกัดสำนักปลัดเทศบาล</v>
      </c>
      <c r="AG11" s="1027"/>
      <c r="AH11" s="1027"/>
      <c r="AI11" s="1027"/>
      <c r="AJ11" s="1027"/>
      <c r="AK11" s="1027"/>
      <c r="AL11" s="1027"/>
      <c r="AM11" s="1027"/>
      <c r="AN11" s="1027"/>
      <c r="AO11" s="1027"/>
      <c r="AP11" s="1027"/>
      <c r="AR11" s="799"/>
      <c r="AS11" s="799"/>
      <c r="AT11" s="799"/>
      <c r="AU11" s="799"/>
      <c r="AV11" s="799"/>
      <c r="AW11" s="799"/>
      <c r="AX11" s="235"/>
      <c r="AY11" s="230"/>
      <c r="AZ11" s="230"/>
      <c r="BA11" s="230"/>
      <c r="BB11" s="230"/>
      <c r="BC11" s="208"/>
      <c r="BD11" s="208"/>
      <c r="BE11" s="208"/>
      <c r="BF11" s="208"/>
      <c r="BG11" s="236"/>
    </row>
    <row r="12" spans="1:60" s="234" customFormat="1" ht="19.5" customHeight="1" x14ac:dyDescent="0.2">
      <c r="B12" s="1028" t="s">
        <v>4</v>
      </c>
      <c r="C12" s="1028"/>
      <c r="D12" s="1028"/>
      <c r="E12" s="1028"/>
      <c r="F12" s="1028"/>
      <c r="G12" s="1028"/>
      <c r="H12" s="1028"/>
      <c r="I12" s="1028"/>
      <c r="J12" s="1028"/>
      <c r="K12" s="1028"/>
      <c r="L12" s="1028"/>
      <c r="M12" s="1028"/>
      <c r="N12" s="1028"/>
      <c r="O12" s="1028"/>
      <c r="P12" s="1028"/>
      <c r="Q12" s="1028"/>
      <c r="R12" s="1028"/>
      <c r="S12" s="1028"/>
      <c r="T12" s="1028"/>
      <c r="U12" s="1028"/>
      <c r="V12" s="1028"/>
      <c r="W12" s="1028"/>
      <c r="X12" s="1028"/>
      <c r="Y12" s="1028"/>
      <c r="Z12" s="1028"/>
      <c r="AA12" s="1028"/>
      <c r="AB12" s="1028"/>
      <c r="AC12" s="1028"/>
      <c r="AD12" s="1028"/>
      <c r="AE12" s="1028"/>
      <c r="AF12" s="1028"/>
      <c r="AG12" s="1028"/>
      <c r="AH12" s="1028"/>
      <c r="AI12" s="1028"/>
      <c r="AJ12" s="1028"/>
      <c r="AK12" s="1028"/>
      <c r="AL12" s="1028"/>
      <c r="AM12" s="1028"/>
      <c r="AN12" s="1028"/>
      <c r="AO12" s="1028"/>
      <c r="AP12" s="1028"/>
      <c r="AR12" s="799"/>
      <c r="AS12" s="799"/>
      <c r="AT12" s="799"/>
      <c r="AU12" s="799"/>
      <c r="AV12" s="799"/>
      <c r="AW12" s="799"/>
      <c r="AX12" s="235"/>
      <c r="AY12" s="230"/>
      <c r="AZ12" s="230"/>
      <c r="BA12" s="230"/>
      <c r="BB12" s="230"/>
      <c r="BC12" s="208"/>
      <c r="BD12" s="208"/>
      <c r="BE12" s="208"/>
      <c r="BF12" s="208"/>
      <c r="BG12" s="236"/>
    </row>
    <row r="13" spans="1:60" s="234" customFormat="1" ht="19.5" customHeight="1" x14ac:dyDescent="0.2">
      <c r="B13" s="1027" t="str">
        <f>" "&amp;VLOOKUP($AT$2,DATA!$A:$W,15,0)&amp;VLOOKUP($AT$2,DATA!$A:$W,16,0)&amp;"  "&amp;VLOOKUP($AT$2,DATA!$A:$W,17,0)</f>
        <v xml:space="preserve"> นาง นลินภัสร์  โสภณวัฒนะนนท์</v>
      </c>
      <c r="C13" s="1027"/>
      <c r="D13" s="1027"/>
      <c r="E13" s="1027"/>
      <c r="F13" s="1027"/>
      <c r="G13" s="1027"/>
      <c r="H13" s="1027"/>
      <c r="I13" s="1027"/>
      <c r="J13" s="1027"/>
      <c r="K13" s="1027"/>
      <c r="L13" s="1027"/>
      <c r="M13" s="1027" t="str">
        <f>" ตำแหน่ง "&amp;(IF(VLOOKUP($AT$2,DATA!$A:$W,19,0)=0,VLOOKUP($AT$2,DATA!$A:$W,18,0),VLOOKUP($AT$2,DATA!$A:$W,18,0)&amp;"("&amp;VLOOKUP($AT$2,DATA!$A:$W,19,0)&amp;" ระดับ"&amp;VLOOKUP($AT$2,DATA!$A:$W,20,0)&amp;") "))&amp;VLOOKUP($AT$2,DATA!$A:$W,21,0)</f>
        <v xml:space="preserve"> ตำแหน่ง หัวหน้าสำนักปลัด(นักบริหารงานทั่วไป ระดับต้น) </v>
      </c>
      <c r="N13" s="1027"/>
      <c r="O13" s="1027"/>
      <c r="P13" s="1027"/>
      <c r="Q13" s="1027"/>
      <c r="R13" s="1027"/>
      <c r="S13" s="1027"/>
      <c r="T13" s="1027"/>
      <c r="U13" s="1027"/>
      <c r="V13" s="1027"/>
      <c r="W13" s="1027"/>
      <c r="X13" s="1027"/>
      <c r="Y13" s="1027"/>
      <c r="Z13" s="1027"/>
      <c r="AA13" s="1027"/>
      <c r="AB13" s="1027"/>
      <c r="AC13" s="1027"/>
      <c r="AD13" s="1027"/>
      <c r="AE13" s="1027"/>
      <c r="AF13" s="1027"/>
      <c r="AG13" s="1027"/>
      <c r="AH13" s="1027"/>
      <c r="AI13" s="1027"/>
      <c r="AJ13" s="1027"/>
      <c r="AK13" s="1027"/>
      <c r="AL13" s="1027"/>
      <c r="AM13" s="1027"/>
      <c r="AN13" s="1027"/>
      <c r="AO13" s="1027"/>
      <c r="AP13" s="1027"/>
      <c r="AR13" s="799"/>
      <c r="AS13" s="799"/>
      <c r="AT13" s="799"/>
      <c r="AU13" s="799"/>
      <c r="AV13" s="799"/>
      <c r="AW13" s="799"/>
      <c r="AX13" s="235"/>
      <c r="AY13" s="230"/>
      <c r="AZ13" s="230"/>
      <c r="BA13" s="230"/>
      <c r="BB13" s="230"/>
      <c r="BC13" s="230"/>
      <c r="BD13" s="230"/>
      <c r="BE13" s="236"/>
      <c r="BF13" s="236"/>
      <c r="BG13" s="236"/>
    </row>
    <row r="14" spans="1:60" s="228" customFormat="1" ht="8.25" customHeight="1" x14ac:dyDescent="0.2"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615"/>
      <c r="AG14" s="615"/>
      <c r="AH14" s="615"/>
      <c r="AI14" s="615"/>
      <c r="AJ14" s="615"/>
      <c r="AK14" s="615"/>
      <c r="AL14" s="615"/>
      <c r="AM14" s="615"/>
      <c r="AN14" s="615"/>
      <c r="AO14" s="615"/>
      <c r="AP14" s="615"/>
      <c r="AR14" s="799"/>
      <c r="AS14" s="799"/>
      <c r="AT14" s="799"/>
      <c r="AU14" s="799"/>
      <c r="AV14" s="799"/>
      <c r="AW14" s="799"/>
    </row>
    <row r="15" spans="1:60" s="228" customFormat="1" ht="21.75" customHeight="1" x14ac:dyDescent="0.2">
      <c r="B15" s="615" t="s">
        <v>5</v>
      </c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BE15" s="237"/>
      <c r="BF15" s="237"/>
      <c r="BG15" s="237"/>
    </row>
    <row r="16" spans="1:60" s="132" customFormat="1" ht="33.75" customHeight="1" x14ac:dyDescent="0.5">
      <c r="B16" s="1047" t="s">
        <v>29</v>
      </c>
      <c r="C16" s="1048"/>
      <c r="D16" s="1048"/>
      <c r="E16" s="1048"/>
      <c r="F16" s="1048"/>
      <c r="G16" s="1048"/>
      <c r="H16" s="1049"/>
      <c r="I16" s="1047" t="s">
        <v>1247</v>
      </c>
      <c r="J16" s="1049"/>
      <c r="K16" s="1053" t="s">
        <v>24</v>
      </c>
      <c r="L16" s="1054"/>
      <c r="M16" s="1055"/>
      <c r="N16" s="1068" t="s">
        <v>6</v>
      </c>
      <c r="O16" s="1069"/>
      <c r="P16" s="1069"/>
      <c r="Q16" s="1069"/>
      <c r="R16" s="1069"/>
      <c r="S16" s="1069"/>
      <c r="T16" s="1069"/>
      <c r="U16" s="1069"/>
      <c r="V16" s="1069"/>
      <c r="W16" s="1069"/>
      <c r="X16" s="1069"/>
      <c r="Y16" s="1069"/>
      <c r="Z16" s="1069"/>
      <c r="AA16" s="1069"/>
      <c r="AB16" s="1069"/>
      <c r="AC16" s="1069"/>
      <c r="AD16" s="1069"/>
      <c r="AE16" s="1069"/>
      <c r="AF16" s="1069"/>
      <c r="AG16" s="1070"/>
      <c r="AH16" s="624" t="s">
        <v>10</v>
      </c>
      <c r="AI16" s="1071" t="s">
        <v>115</v>
      </c>
      <c r="AJ16" s="1073" t="s">
        <v>19</v>
      </c>
      <c r="AK16" s="1074"/>
      <c r="AL16" s="1074"/>
      <c r="AM16" s="1074"/>
      <c r="AN16" s="1074"/>
      <c r="AO16" s="1074"/>
      <c r="AP16" s="1075"/>
      <c r="AS16" s="976" t="s">
        <v>105</v>
      </c>
      <c r="AT16" s="977"/>
      <c r="AU16" s="977"/>
      <c r="AV16" s="978"/>
      <c r="AX16" s="987" t="s">
        <v>105</v>
      </c>
      <c r="AY16" s="988"/>
      <c r="AZ16" s="988"/>
      <c r="BA16" s="989"/>
      <c r="BC16" s="971" t="s">
        <v>105</v>
      </c>
      <c r="BD16" s="972"/>
      <c r="BE16" s="972"/>
      <c r="BF16" s="973"/>
    </row>
    <row r="17" spans="2:60" s="132" customFormat="1" ht="33.75" customHeight="1" x14ac:dyDescent="0.2">
      <c r="B17" s="1050"/>
      <c r="C17" s="1051"/>
      <c r="D17" s="1051"/>
      <c r="E17" s="1051"/>
      <c r="F17" s="1051"/>
      <c r="G17" s="1051"/>
      <c r="H17" s="1052"/>
      <c r="I17" s="1050"/>
      <c r="J17" s="1052"/>
      <c r="K17" s="647" t="s">
        <v>25</v>
      </c>
      <c r="L17" s="625" t="s">
        <v>26</v>
      </c>
      <c r="M17" s="626" t="s">
        <v>27</v>
      </c>
      <c r="N17" s="1059" t="s">
        <v>7</v>
      </c>
      <c r="O17" s="1060"/>
      <c r="P17" s="1060"/>
      <c r="Q17" s="1060"/>
      <c r="R17" s="1060"/>
      <c r="S17" s="1061"/>
      <c r="T17" s="1062" t="s">
        <v>8</v>
      </c>
      <c r="U17" s="1063"/>
      <c r="V17" s="1063"/>
      <c r="W17" s="1063"/>
      <c r="X17" s="1063"/>
      <c r="Y17" s="1064"/>
      <c r="Z17" s="1065" t="s">
        <v>9</v>
      </c>
      <c r="AA17" s="1066"/>
      <c r="AB17" s="1066"/>
      <c r="AC17" s="1066"/>
      <c r="AD17" s="1066"/>
      <c r="AE17" s="1066"/>
      <c r="AF17" s="1066"/>
      <c r="AG17" s="1067"/>
      <c r="AH17" s="627" t="s">
        <v>11</v>
      </c>
      <c r="AI17" s="1072"/>
      <c r="AJ17" s="1076"/>
      <c r="AK17" s="1077"/>
      <c r="AL17" s="1077"/>
      <c r="AM17" s="1077"/>
      <c r="AN17" s="1077"/>
      <c r="AO17" s="1077"/>
      <c r="AP17" s="1078"/>
      <c r="AS17" s="976" t="s">
        <v>102</v>
      </c>
      <c r="AT17" s="977"/>
      <c r="AU17" s="977"/>
      <c r="AV17" s="978"/>
      <c r="AX17" s="987" t="s">
        <v>103</v>
      </c>
      <c r="AY17" s="988"/>
      <c r="AZ17" s="988"/>
      <c r="BA17" s="989"/>
      <c r="BC17" s="971" t="s">
        <v>104</v>
      </c>
      <c r="BD17" s="972"/>
      <c r="BE17" s="972"/>
      <c r="BF17" s="973"/>
    </row>
    <row r="18" spans="2:60" s="141" customFormat="1" ht="15.75" customHeight="1" x14ac:dyDescent="0.2">
      <c r="B18" s="1032" t="s">
        <v>30</v>
      </c>
      <c r="C18" s="1033"/>
      <c r="D18" s="1033"/>
      <c r="E18" s="1033"/>
      <c r="F18" s="1033"/>
      <c r="G18" s="1033"/>
      <c r="H18" s="1034"/>
      <c r="I18" s="1032" t="s">
        <v>21</v>
      </c>
      <c r="J18" s="1034"/>
      <c r="K18" s="628" t="s">
        <v>22</v>
      </c>
      <c r="L18" s="629" t="s">
        <v>23</v>
      </c>
      <c r="M18" s="630" t="s">
        <v>28</v>
      </c>
      <c r="N18" s="1035" t="s">
        <v>12</v>
      </c>
      <c r="O18" s="1036"/>
      <c r="P18" s="1036"/>
      <c r="Q18" s="1036"/>
      <c r="R18" s="1036"/>
      <c r="S18" s="1037"/>
      <c r="T18" s="1038" t="s">
        <v>13</v>
      </c>
      <c r="U18" s="1039"/>
      <c r="V18" s="1039"/>
      <c r="W18" s="1039"/>
      <c r="X18" s="1039"/>
      <c r="Y18" s="1040"/>
      <c r="Z18" s="1041" t="s">
        <v>14</v>
      </c>
      <c r="AA18" s="1042"/>
      <c r="AB18" s="1042"/>
      <c r="AC18" s="1042"/>
      <c r="AD18" s="1042"/>
      <c r="AE18" s="1042"/>
      <c r="AF18" s="1042"/>
      <c r="AG18" s="1043"/>
      <c r="AH18" s="631" t="s">
        <v>15</v>
      </c>
      <c r="AI18" s="631" t="s">
        <v>16</v>
      </c>
      <c r="AJ18" s="1044" t="s">
        <v>17</v>
      </c>
      <c r="AK18" s="1045"/>
      <c r="AL18" s="1045"/>
      <c r="AM18" s="1045"/>
      <c r="AN18" s="1045"/>
      <c r="AO18" s="1045"/>
      <c r="AP18" s="1046"/>
      <c r="AQ18" s="132"/>
      <c r="AR18" s="132"/>
      <c r="AS18" s="979" t="s">
        <v>117</v>
      </c>
      <c r="AT18" s="979" t="s">
        <v>31</v>
      </c>
      <c r="AU18" s="979" t="s">
        <v>101</v>
      </c>
      <c r="AV18" s="979" t="s">
        <v>41</v>
      </c>
      <c r="AW18" s="132"/>
      <c r="AX18" s="969" t="s">
        <v>118</v>
      </c>
      <c r="AY18" s="969" t="s">
        <v>31</v>
      </c>
      <c r="AZ18" s="969" t="s">
        <v>101</v>
      </c>
      <c r="BA18" s="969" t="s">
        <v>41</v>
      </c>
      <c r="BC18" s="974" t="s">
        <v>119</v>
      </c>
      <c r="BD18" s="974" t="s">
        <v>31</v>
      </c>
      <c r="BE18" s="974" t="s">
        <v>101</v>
      </c>
      <c r="BF18" s="974" t="s">
        <v>41</v>
      </c>
    </row>
    <row r="19" spans="2:60" s="132" customFormat="1" ht="15.75" customHeight="1" x14ac:dyDescent="0.2">
      <c r="B19" s="1084"/>
      <c r="C19" s="1085"/>
      <c r="D19" s="1085"/>
      <c r="E19" s="1085"/>
      <c r="F19" s="1085"/>
      <c r="G19" s="1085"/>
      <c r="H19" s="1086"/>
      <c r="I19" s="1087"/>
      <c r="J19" s="1088"/>
      <c r="K19" s="632"/>
      <c r="L19" s="633"/>
      <c r="M19" s="634"/>
      <c r="N19" s="635">
        <v>0.5</v>
      </c>
      <c r="O19" s="635">
        <v>1</v>
      </c>
      <c r="P19" s="635">
        <v>1.5</v>
      </c>
      <c r="Q19" s="635">
        <v>2</v>
      </c>
      <c r="R19" s="635">
        <v>2.5</v>
      </c>
      <c r="S19" s="635">
        <v>3</v>
      </c>
      <c r="T19" s="636">
        <v>0.5</v>
      </c>
      <c r="U19" s="636">
        <v>1</v>
      </c>
      <c r="V19" s="636">
        <v>1.5</v>
      </c>
      <c r="W19" s="636">
        <v>2</v>
      </c>
      <c r="X19" s="636">
        <v>2.5</v>
      </c>
      <c r="Y19" s="636">
        <v>3</v>
      </c>
      <c r="Z19" s="637">
        <v>0.5</v>
      </c>
      <c r="AA19" s="637">
        <v>1</v>
      </c>
      <c r="AB19" s="637">
        <v>1.5</v>
      </c>
      <c r="AC19" s="637">
        <v>2</v>
      </c>
      <c r="AD19" s="637">
        <v>2.5</v>
      </c>
      <c r="AE19" s="637">
        <v>3</v>
      </c>
      <c r="AF19" s="637">
        <v>3.5</v>
      </c>
      <c r="AG19" s="637">
        <v>4</v>
      </c>
      <c r="AH19" s="638" t="s">
        <v>18</v>
      </c>
      <c r="AI19" s="638" t="s">
        <v>42</v>
      </c>
      <c r="AJ19" s="1089"/>
      <c r="AK19" s="1090"/>
      <c r="AL19" s="1090"/>
      <c r="AM19" s="1090"/>
      <c r="AN19" s="1090"/>
      <c r="AO19" s="1090"/>
      <c r="AP19" s="1091"/>
      <c r="AS19" s="980"/>
      <c r="AT19" s="980"/>
      <c r="AU19" s="980"/>
      <c r="AV19" s="980"/>
      <c r="AX19" s="970"/>
      <c r="AY19" s="970"/>
      <c r="AZ19" s="970"/>
      <c r="BA19" s="970"/>
      <c r="BC19" s="975"/>
      <c r="BD19" s="975"/>
      <c r="BE19" s="975"/>
      <c r="BF19" s="975"/>
    </row>
    <row r="20" spans="2:60" s="156" customFormat="1" ht="68.25" customHeight="1" x14ac:dyDescent="0.2">
      <c r="B20" s="1056" t="s">
        <v>1236</v>
      </c>
      <c r="C20" s="1057"/>
      <c r="D20" s="1057"/>
      <c r="E20" s="1057"/>
      <c r="F20" s="1057"/>
      <c r="G20" s="1057"/>
      <c r="H20" s="1058"/>
      <c r="I20" s="1079">
        <v>30</v>
      </c>
      <c r="J20" s="1080"/>
      <c r="K20" s="648" t="s">
        <v>1237</v>
      </c>
      <c r="L20" s="649" t="s">
        <v>1238</v>
      </c>
      <c r="M20" s="640" t="s">
        <v>1238</v>
      </c>
      <c r="N20" s="617" t="str">
        <f>IF(AV20=0.5,"P"," ")</f>
        <v xml:space="preserve"> </v>
      </c>
      <c r="O20" s="617" t="str">
        <f>IF(AV20=1,"P"," ")</f>
        <v xml:space="preserve"> </v>
      </c>
      <c r="P20" s="617" t="str">
        <f>IF(AV20=1.5,"P"," ")</f>
        <v xml:space="preserve"> </v>
      </c>
      <c r="Q20" s="617" t="str">
        <f>IF(AV20=2,"P"," ")</f>
        <v xml:space="preserve"> </v>
      </c>
      <c r="R20" s="617" t="str">
        <f>IF(AV20=2.5,"P"," ")</f>
        <v xml:space="preserve"> </v>
      </c>
      <c r="S20" s="617" t="str">
        <f>IF(AV20=3,"P"," ")</f>
        <v xml:space="preserve"> </v>
      </c>
      <c r="T20" s="618" t="str">
        <f>IF(BA20=0.5,"P"," ")</f>
        <v xml:space="preserve"> </v>
      </c>
      <c r="U20" s="618" t="str">
        <f>IF(BA20=1,"P"," ")</f>
        <v xml:space="preserve"> </v>
      </c>
      <c r="V20" s="618" t="str">
        <f>IF(BA20=1.5,"P"," ")</f>
        <v xml:space="preserve"> </v>
      </c>
      <c r="W20" s="618" t="str">
        <f>IF(BA20=2,"P"," ")</f>
        <v xml:space="preserve"> </v>
      </c>
      <c r="X20" s="618" t="str">
        <f>IF(BA20=2.5,"P"," ")</f>
        <v xml:space="preserve"> </v>
      </c>
      <c r="Y20" s="618" t="str">
        <f>IF(BA20=3,"P"," ")</f>
        <v xml:space="preserve"> </v>
      </c>
      <c r="Z20" s="619" t="str">
        <f>IF(BF20=0.5,"P"," ")</f>
        <v xml:space="preserve"> </v>
      </c>
      <c r="AA20" s="619" t="str">
        <f>IF(BF20=1,"P"," ")</f>
        <v xml:space="preserve"> </v>
      </c>
      <c r="AB20" s="619" t="str">
        <f>IF(BF20=1.5,"P"," ")</f>
        <v xml:space="preserve"> </v>
      </c>
      <c r="AC20" s="619" t="str">
        <f>IF(BF20=2,"P"," ")</f>
        <v xml:space="preserve"> </v>
      </c>
      <c r="AD20" s="619" t="str">
        <f>IF(BF20=2.5,"P"," ")</f>
        <v xml:space="preserve"> </v>
      </c>
      <c r="AE20" s="619" t="str">
        <f>IF(BF20=3,"P"," ")</f>
        <v xml:space="preserve"> </v>
      </c>
      <c r="AF20" s="619" t="str">
        <f>IF(BF20=3.5,"P"," ")</f>
        <v xml:space="preserve"> </v>
      </c>
      <c r="AG20" s="619" t="str">
        <f>IF(BF20=4,"P"," ")</f>
        <v xml:space="preserve"> </v>
      </c>
      <c r="AH20" s="620">
        <f>AV20+BA20+BF20</f>
        <v>0</v>
      </c>
      <c r="AI20" s="621">
        <f>(I20*AH20)/10</f>
        <v>0</v>
      </c>
      <c r="AJ20" s="1081"/>
      <c r="AK20" s="1082"/>
      <c r="AL20" s="1082"/>
      <c r="AM20" s="1082"/>
      <c r="AN20" s="1082"/>
      <c r="AO20" s="1082"/>
      <c r="AP20" s="1083"/>
      <c r="AQ20" s="150"/>
      <c r="AR20" s="151"/>
      <c r="AS20" s="152"/>
      <c r="AT20" s="153"/>
      <c r="AU20" s="118">
        <f>IF(AT20=0,0,(AT20/AS20)*100)</f>
        <v>0</v>
      </c>
      <c r="AV20" s="118">
        <f>IF(AT20=0,0,IF(AU20&gt;100,3,IF(AU20&gt;=90,2.5,IF(AU20&gt;=80,2,IF(AU20&gt;=70,1.5,IF(AU20&gt;=60,1,0.5))))))</f>
        <v>0</v>
      </c>
      <c r="AW20" s="154"/>
      <c r="AX20" s="152"/>
      <c r="AY20" s="153"/>
      <c r="AZ20" s="119">
        <f>IF(AY20=0,0,(AY20/AX20)*100)</f>
        <v>0</v>
      </c>
      <c r="BA20" s="119">
        <f>IF(AY20=0,0,IF(AZ20&gt;100,3,IF(AZ20&gt;=90,2.5,IF(AZ20&gt;=80,2,IF(AZ20&gt;=70,1.5,IF(AZ20&gt;=60,1,0.5))))))</f>
        <v>0</v>
      </c>
      <c r="BB20" s="155"/>
      <c r="BC20" s="152"/>
      <c r="BD20" s="153"/>
      <c r="BE20" s="120">
        <f>IF(BD20=0,0,(BD20/BC20)*100)</f>
        <v>0</v>
      </c>
      <c r="BF20" s="120">
        <f>IF(BD20=0,0,IF(BE20&gt;100,4,IF(BE20&gt;=95,3.5,IF(BE20&gt;=90,3,IF(BE20&gt;=85,2.5,IF(BE20&gt;=80,2,IF(BE20&gt;=75,1.5,IF(BE20&gt;=70,1,0.5))))))))</f>
        <v>0</v>
      </c>
    </row>
    <row r="21" spans="2:60" s="156" customFormat="1" ht="46.5" customHeight="1" x14ac:dyDescent="0.2">
      <c r="B21" s="1056" t="s">
        <v>1239</v>
      </c>
      <c r="C21" s="1057"/>
      <c r="D21" s="1057"/>
      <c r="E21" s="1057"/>
      <c r="F21" s="1057"/>
      <c r="G21" s="1057"/>
      <c r="H21" s="1058"/>
      <c r="I21" s="1079">
        <v>20</v>
      </c>
      <c r="J21" s="1080"/>
      <c r="K21" s="639" t="s">
        <v>1240</v>
      </c>
      <c r="L21" s="607" t="s">
        <v>1241</v>
      </c>
      <c r="M21" s="608" t="s">
        <v>1242</v>
      </c>
      <c r="N21" s="617" t="str">
        <f>IF(AV21=0.5,"P"," ")</f>
        <v xml:space="preserve"> </v>
      </c>
      <c r="O21" s="617" t="str">
        <f>IF(AV21=1,"P"," ")</f>
        <v xml:space="preserve"> </v>
      </c>
      <c r="P21" s="617" t="str">
        <f>IF(AV21=1.5,"P"," ")</f>
        <v xml:space="preserve"> </v>
      </c>
      <c r="Q21" s="617" t="str">
        <f>IF(AV21=2,"P"," ")</f>
        <v xml:space="preserve"> </v>
      </c>
      <c r="R21" s="617" t="str">
        <f>IF(AV21=2.5,"P"," ")</f>
        <v xml:space="preserve"> </v>
      </c>
      <c r="S21" s="617" t="str">
        <f>IF(AV21=3,"P"," ")</f>
        <v xml:space="preserve"> </v>
      </c>
      <c r="T21" s="618" t="str">
        <f>IF(BA21=0.5,"P"," ")</f>
        <v xml:space="preserve"> </v>
      </c>
      <c r="U21" s="618" t="str">
        <f>IF(BA21=1,"P"," ")</f>
        <v xml:space="preserve"> </v>
      </c>
      <c r="V21" s="618" t="str">
        <f>IF(BA21=1.5,"P"," ")</f>
        <v xml:space="preserve"> </v>
      </c>
      <c r="W21" s="618" t="str">
        <f>IF(BA21=2,"P"," ")</f>
        <v xml:space="preserve"> </v>
      </c>
      <c r="X21" s="618" t="str">
        <f>IF(BA21=2.5,"P"," ")</f>
        <v xml:space="preserve"> </v>
      </c>
      <c r="Y21" s="618" t="str">
        <f>IF(BA21=3,"P"," ")</f>
        <v xml:space="preserve"> </v>
      </c>
      <c r="Z21" s="619" t="str">
        <f>IF(BF21=0.5,"P"," ")</f>
        <v xml:space="preserve"> </v>
      </c>
      <c r="AA21" s="619" t="str">
        <f>IF(BF21=1,"P"," ")</f>
        <v xml:space="preserve"> </v>
      </c>
      <c r="AB21" s="619" t="str">
        <f>IF(BF21=1.5,"P"," ")</f>
        <v xml:space="preserve"> </v>
      </c>
      <c r="AC21" s="619" t="str">
        <f>IF(BF21=2,"P"," ")</f>
        <v xml:space="preserve"> </v>
      </c>
      <c r="AD21" s="619" t="str">
        <f>IF(BF21=2.5,"P"," ")</f>
        <v xml:space="preserve"> </v>
      </c>
      <c r="AE21" s="619" t="str">
        <f>IF(BF21=3,"P"," ")</f>
        <v xml:space="preserve"> </v>
      </c>
      <c r="AF21" s="619" t="str">
        <f>IF(BF21=3.5,"P"," ")</f>
        <v xml:space="preserve"> </v>
      </c>
      <c r="AG21" s="619" t="str">
        <f>IF(BF21=4,"P"," ")</f>
        <v xml:space="preserve"> </v>
      </c>
      <c r="AH21" s="620">
        <f t="shared" ref="AH21:AH24" si="0">AV21+BA21+BF21</f>
        <v>0</v>
      </c>
      <c r="AI21" s="621">
        <f t="shared" ref="AI21:AI24" si="1">(I21*AH21)/10</f>
        <v>0</v>
      </c>
      <c r="AJ21" s="1081"/>
      <c r="AK21" s="1082"/>
      <c r="AL21" s="1082"/>
      <c r="AM21" s="1082"/>
      <c r="AN21" s="1082"/>
      <c r="AO21" s="1082"/>
      <c r="AP21" s="1083"/>
      <c r="AQ21" s="150"/>
      <c r="AR21" s="151"/>
      <c r="AS21" s="152"/>
      <c r="AT21" s="153"/>
      <c r="AU21" s="118">
        <f t="shared" ref="AU21:AU24" si="2">IF(AT21=0,0,(AT21/AS21)*100)</f>
        <v>0</v>
      </c>
      <c r="AV21" s="118">
        <f t="shared" ref="AV21:AV24" si="3">IF(AT21=0,0,IF(AU21&gt;100,3,IF(AU21&gt;=90,2.5,IF(AU21&gt;=80,2,IF(AU21&gt;=70,1.5,IF(AU21&gt;=60,1,0.5))))))</f>
        <v>0</v>
      </c>
      <c r="AW21" s="154"/>
      <c r="AX21" s="152"/>
      <c r="AY21" s="153"/>
      <c r="AZ21" s="119">
        <f t="shared" ref="AZ21:AZ24" si="4">IF(AY21=0,0,(AY21/AX21)*100)</f>
        <v>0</v>
      </c>
      <c r="BA21" s="119">
        <f t="shared" ref="BA21:BA24" si="5">IF(AY21=0,0,IF(AZ21&gt;100,3,IF(AZ21&gt;=90,2.5,IF(AZ21&gt;=80,2,IF(AZ21&gt;=70,1.5,IF(AZ21&gt;=60,1,0.5))))))</f>
        <v>0</v>
      </c>
      <c r="BB21" s="155"/>
      <c r="BC21" s="152"/>
      <c r="BD21" s="153"/>
      <c r="BE21" s="120">
        <f t="shared" ref="BE21:BE24" si="6">IF(BD21=0,0,(BD21/BC21)*100)</f>
        <v>0</v>
      </c>
      <c r="BF21" s="120">
        <f t="shared" ref="BF21:BF24" si="7">IF(BD21=0,0,IF(BE21&gt;100,4,IF(BE21&gt;=95,3.5,IF(BE21&gt;=90,3,IF(BE21&gt;=85,2.5,IF(BE21&gt;=80,2,IF(BE21&gt;=75,1.5,IF(BE21&gt;=70,1,0.5))))))))</f>
        <v>0</v>
      </c>
    </row>
    <row r="22" spans="2:60" s="156" customFormat="1" ht="56.25" customHeight="1" x14ac:dyDescent="0.2">
      <c r="B22" s="1056" t="s">
        <v>1243</v>
      </c>
      <c r="C22" s="1057"/>
      <c r="D22" s="1057"/>
      <c r="E22" s="1057"/>
      <c r="F22" s="1057"/>
      <c r="G22" s="1057"/>
      <c r="H22" s="1058"/>
      <c r="I22" s="1079">
        <v>20</v>
      </c>
      <c r="J22" s="1080"/>
      <c r="K22" s="650" t="s">
        <v>1244</v>
      </c>
      <c r="L22" s="607" t="s">
        <v>1245</v>
      </c>
      <c r="M22" s="608" t="s">
        <v>1246</v>
      </c>
      <c r="N22" s="617" t="str">
        <f>IF(AV22=0.5,"P"," ")</f>
        <v xml:space="preserve"> </v>
      </c>
      <c r="O22" s="617" t="str">
        <f>IF(AV22=1,"P"," ")</f>
        <v xml:space="preserve"> </v>
      </c>
      <c r="P22" s="617" t="str">
        <f>IF(AV22=1.5,"P"," ")</f>
        <v xml:space="preserve"> </v>
      </c>
      <c r="Q22" s="617" t="str">
        <f>IF(AV22=2,"P"," ")</f>
        <v xml:space="preserve"> </v>
      </c>
      <c r="R22" s="617" t="str">
        <f>IF(AV22=2.5,"P"," ")</f>
        <v xml:space="preserve"> </v>
      </c>
      <c r="S22" s="617" t="str">
        <f>IF(AV22=3,"P"," ")</f>
        <v xml:space="preserve"> </v>
      </c>
      <c r="T22" s="618" t="str">
        <f>IF(BA22=0.5,"P"," ")</f>
        <v xml:space="preserve"> </v>
      </c>
      <c r="U22" s="618" t="str">
        <f>IF(BA22=1,"P"," ")</f>
        <v xml:space="preserve"> </v>
      </c>
      <c r="V22" s="618" t="str">
        <f>IF(BA22=1.5,"P"," ")</f>
        <v xml:space="preserve"> </v>
      </c>
      <c r="W22" s="618" t="str">
        <f>IF(BA22=2,"P"," ")</f>
        <v xml:space="preserve"> </v>
      </c>
      <c r="X22" s="618" t="str">
        <f>IF(BA22=2.5,"P"," ")</f>
        <v xml:space="preserve"> </v>
      </c>
      <c r="Y22" s="618" t="str">
        <f>IF(BA22=3,"P"," ")</f>
        <v xml:space="preserve"> </v>
      </c>
      <c r="Z22" s="619" t="str">
        <f>IF(BF22=0.5,"P"," ")</f>
        <v xml:space="preserve"> </v>
      </c>
      <c r="AA22" s="619" t="str">
        <f>IF(BF22=1,"P"," ")</f>
        <v xml:space="preserve"> </v>
      </c>
      <c r="AB22" s="619" t="str">
        <f>IF(BF22=1.5,"P"," ")</f>
        <v xml:space="preserve"> </v>
      </c>
      <c r="AC22" s="619" t="str">
        <f>IF(BF22=2,"P"," ")</f>
        <v xml:space="preserve"> </v>
      </c>
      <c r="AD22" s="619" t="str">
        <f>IF(BF22=2.5,"P"," ")</f>
        <v xml:space="preserve"> </v>
      </c>
      <c r="AE22" s="619" t="str">
        <f>IF(BF22=3,"P"," ")</f>
        <v xml:space="preserve"> </v>
      </c>
      <c r="AF22" s="619" t="str">
        <f>IF(BF22=3.5,"P"," ")</f>
        <v xml:space="preserve"> </v>
      </c>
      <c r="AG22" s="619" t="str">
        <f>IF(BF22=4,"P"," ")</f>
        <v xml:space="preserve"> </v>
      </c>
      <c r="AH22" s="620">
        <f t="shared" si="0"/>
        <v>0</v>
      </c>
      <c r="AI22" s="621">
        <f t="shared" si="1"/>
        <v>0</v>
      </c>
      <c r="AJ22" s="1081"/>
      <c r="AK22" s="1082"/>
      <c r="AL22" s="1082"/>
      <c r="AM22" s="1082"/>
      <c r="AN22" s="1082"/>
      <c r="AO22" s="1082"/>
      <c r="AP22" s="1083"/>
      <c r="AQ22" s="150"/>
      <c r="AR22" s="151"/>
      <c r="AS22" s="152"/>
      <c r="AT22" s="153"/>
      <c r="AU22" s="118">
        <f t="shared" si="2"/>
        <v>0</v>
      </c>
      <c r="AV22" s="118">
        <f t="shared" si="3"/>
        <v>0</v>
      </c>
      <c r="AW22" s="154"/>
      <c r="AX22" s="152"/>
      <c r="AY22" s="153"/>
      <c r="AZ22" s="119">
        <f t="shared" si="4"/>
        <v>0</v>
      </c>
      <c r="BA22" s="119">
        <f t="shared" si="5"/>
        <v>0</v>
      </c>
      <c r="BB22" s="155"/>
      <c r="BC22" s="152"/>
      <c r="BD22" s="153"/>
      <c r="BE22" s="120">
        <f t="shared" si="6"/>
        <v>0</v>
      </c>
      <c r="BF22" s="120">
        <f t="shared" si="7"/>
        <v>0</v>
      </c>
    </row>
    <row r="23" spans="2:60" s="156" customFormat="1" ht="33" customHeight="1" x14ac:dyDescent="0.2">
      <c r="B23" s="1056"/>
      <c r="C23" s="1057"/>
      <c r="D23" s="1057"/>
      <c r="E23" s="1057"/>
      <c r="F23" s="1057"/>
      <c r="G23" s="1057"/>
      <c r="H23" s="1058"/>
      <c r="I23" s="1079"/>
      <c r="J23" s="1080"/>
      <c r="K23" s="616"/>
      <c r="L23" s="616"/>
      <c r="M23" s="616"/>
      <c r="N23" s="617" t="str">
        <f t="shared" ref="N23:N24" si="8">IF(AV23=0.5,"P"," ")</f>
        <v xml:space="preserve"> </v>
      </c>
      <c r="O23" s="617" t="str">
        <f t="shared" ref="O23:O24" si="9">IF(AV23=1,"P"," ")</f>
        <v xml:space="preserve"> </v>
      </c>
      <c r="P23" s="617" t="str">
        <f t="shared" ref="P23:P24" si="10">IF(AV23=1.5,"P"," ")</f>
        <v xml:space="preserve"> </v>
      </c>
      <c r="Q23" s="617" t="str">
        <f t="shared" ref="Q23:Q24" si="11">IF(AV23=2,"P"," ")</f>
        <v xml:space="preserve"> </v>
      </c>
      <c r="R23" s="617" t="str">
        <f t="shared" ref="R23:R24" si="12">IF(AV23=2.5,"P"," ")</f>
        <v xml:space="preserve"> </v>
      </c>
      <c r="S23" s="617" t="str">
        <f t="shared" ref="S23:S24" si="13">IF(AV23=3,"P"," ")</f>
        <v xml:space="preserve"> </v>
      </c>
      <c r="T23" s="618" t="str">
        <f t="shared" ref="T23:T24" si="14">IF(BA23=0.5,"P"," ")</f>
        <v xml:space="preserve"> </v>
      </c>
      <c r="U23" s="618" t="str">
        <f t="shared" ref="U23:U24" si="15">IF(BA23=1,"P"," ")</f>
        <v xml:space="preserve"> </v>
      </c>
      <c r="V23" s="618" t="str">
        <f t="shared" ref="V23:V24" si="16">IF(BA23=1.5,"P"," ")</f>
        <v xml:space="preserve"> </v>
      </c>
      <c r="W23" s="618" t="str">
        <f t="shared" ref="W23:W24" si="17">IF(BA23=2,"P"," ")</f>
        <v xml:space="preserve"> </v>
      </c>
      <c r="X23" s="618" t="str">
        <f t="shared" ref="X23:X24" si="18">IF(BA23=2.5,"P"," ")</f>
        <v xml:space="preserve"> </v>
      </c>
      <c r="Y23" s="618" t="str">
        <f t="shared" ref="Y23:Y24" si="19">IF(BA23=3,"P"," ")</f>
        <v xml:space="preserve"> </v>
      </c>
      <c r="Z23" s="619" t="str">
        <f t="shared" ref="Z23:Z24" si="20">IF(BF23=0.5,"P"," ")</f>
        <v xml:space="preserve"> </v>
      </c>
      <c r="AA23" s="619" t="str">
        <f t="shared" ref="AA23:AA24" si="21">IF(BF23=1,"P"," ")</f>
        <v xml:space="preserve"> </v>
      </c>
      <c r="AB23" s="619" t="str">
        <f t="shared" ref="AB23:AB24" si="22">IF(BF23=1.5,"P"," ")</f>
        <v xml:space="preserve"> </v>
      </c>
      <c r="AC23" s="619" t="str">
        <f t="shared" ref="AC23:AC24" si="23">IF(BF23=2,"P"," ")</f>
        <v xml:space="preserve"> </v>
      </c>
      <c r="AD23" s="619" t="str">
        <f t="shared" ref="AD23:AD24" si="24">IF(BF23=2.5,"P"," ")</f>
        <v xml:space="preserve"> </v>
      </c>
      <c r="AE23" s="619" t="str">
        <f t="shared" ref="AE23:AE24" si="25">IF(BF23=3,"P"," ")</f>
        <v xml:space="preserve"> </v>
      </c>
      <c r="AF23" s="619" t="str">
        <f t="shared" ref="AF23:AF24" si="26">IF(BF23=3.5,"P"," ")</f>
        <v xml:space="preserve"> </v>
      </c>
      <c r="AG23" s="619" t="str">
        <f t="shared" ref="AG23:AG24" si="27">IF(BF23=4,"P"," ")</f>
        <v xml:space="preserve"> </v>
      </c>
      <c r="AH23" s="620">
        <f t="shared" si="0"/>
        <v>0</v>
      </c>
      <c r="AI23" s="621">
        <f t="shared" si="1"/>
        <v>0</v>
      </c>
      <c r="AJ23" s="1081"/>
      <c r="AK23" s="1082"/>
      <c r="AL23" s="1082"/>
      <c r="AM23" s="1082"/>
      <c r="AN23" s="1082"/>
      <c r="AO23" s="1082"/>
      <c r="AP23" s="1083"/>
      <c r="AQ23" s="150"/>
      <c r="AR23" s="151"/>
      <c r="AS23" s="152"/>
      <c r="AT23" s="153"/>
      <c r="AU23" s="118">
        <f t="shared" si="2"/>
        <v>0</v>
      </c>
      <c r="AV23" s="118">
        <f t="shared" si="3"/>
        <v>0</v>
      </c>
      <c r="AW23" s="154"/>
      <c r="AX23" s="152"/>
      <c r="AY23" s="153"/>
      <c r="AZ23" s="119">
        <f t="shared" si="4"/>
        <v>0</v>
      </c>
      <c r="BA23" s="119">
        <f t="shared" si="5"/>
        <v>0</v>
      </c>
      <c r="BB23" s="155"/>
      <c r="BC23" s="152"/>
      <c r="BD23" s="153"/>
      <c r="BE23" s="120">
        <f t="shared" si="6"/>
        <v>0</v>
      </c>
      <c r="BF23" s="120">
        <f t="shared" si="7"/>
        <v>0</v>
      </c>
    </row>
    <row r="24" spans="2:60" s="156" customFormat="1" ht="33" customHeight="1" x14ac:dyDescent="0.2">
      <c r="B24" s="1056"/>
      <c r="C24" s="1057"/>
      <c r="D24" s="1057"/>
      <c r="E24" s="1057"/>
      <c r="F24" s="1057"/>
      <c r="G24" s="1057"/>
      <c r="H24" s="1058"/>
      <c r="I24" s="1079"/>
      <c r="J24" s="1080"/>
      <c r="K24" s="616"/>
      <c r="L24" s="616"/>
      <c r="M24" s="616"/>
      <c r="N24" s="617" t="str">
        <f t="shared" si="8"/>
        <v xml:space="preserve"> </v>
      </c>
      <c r="O24" s="617" t="str">
        <f t="shared" si="9"/>
        <v xml:space="preserve"> </v>
      </c>
      <c r="P24" s="617" t="str">
        <f t="shared" si="10"/>
        <v xml:space="preserve"> </v>
      </c>
      <c r="Q24" s="617" t="str">
        <f t="shared" si="11"/>
        <v xml:space="preserve"> </v>
      </c>
      <c r="R24" s="617" t="str">
        <f t="shared" si="12"/>
        <v xml:space="preserve"> </v>
      </c>
      <c r="S24" s="617" t="str">
        <f t="shared" si="13"/>
        <v xml:space="preserve"> </v>
      </c>
      <c r="T24" s="618" t="str">
        <f t="shared" si="14"/>
        <v xml:space="preserve"> </v>
      </c>
      <c r="U24" s="618" t="str">
        <f t="shared" si="15"/>
        <v xml:space="preserve"> </v>
      </c>
      <c r="V24" s="618" t="str">
        <f t="shared" si="16"/>
        <v xml:space="preserve"> </v>
      </c>
      <c r="W24" s="618" t="str">
        <f t="shared" si="17"/>
        <v xml:space="preserve"> </v>
      </c>
      <c r="X24" s="618" t="str">
        <f t="shared" si="18"/>
        <v xml:space="preserve"> </v>
      </c>
      <c r="Y24" s="618" t="str">
        <f t="shared" si="19"/>
        <v xml:space="preserve"> </v>
      </c>
      <c r="Z24" s="619" t="str">
        <f t="shared" si="20"/>
        <v xml:space="preserve"> </v>
      </c>
      <c r="AA24" s="619" t="str">
        <f t="shared" si="21"/>
        <v xml:space="preserve"> </v>
      </c>
      <c r="AB24" s="619" t="str">
        <f t="shared" si="22"/>
        <v xml:space="preserve"> </v>
      </c>
      <c r="AC24" s="619" t="str">
        <f t="shared" si="23"/>
        <v xml:space="preserve"> </v>
      </c>
      <c r="AD24" s="619" t="str">
        <f t="shared" si="24"/>
        <v xml:space="preserve"> </v>
      </c>
      <c r="AE24" s="619" t="str">
        <f t="shared" si="25"/>
        <v xml:space="preserve"> </v>
      </c>
      <c r="AF24" s="619" t="str">
        <f t="shared" si="26"/>
        <v xml:space="preserve"> </v>
      </c>
      <c r="AG24" s="619" t="str">
        <f t="shared" si="27"/>
        <v xml:space="preserve"> </v>
      </c>
      <c r="AH24" s="620">
        <f t="shared" si="0"/>
        <v>0</v>
      </c>
      <c r="AI24" s="621">
        <f t="shared" si="1"/>
        <v>0</v>
      </c>
      <c r="AJ24" s="1081"/>
      <c r="AK24" s="1082"/>
      <c r="AL24" s="1082"/>
      <c r="AM24" s="1082"/>
      <c r="AN24" s="1082"/>
      <c r="AO24" s="1082"/>
      <c r="AP24" s="1083"/>
      <c r="AQ24" s="150"/>
      <c r="AR24" s="151"/>
      <c r="AS24" s="152"/>
      <c r="AT24" s="153"/>
      <c r="AU24" s="118">
        <f t="shared" si="2"/>
        <v>0</v>
      </c>
      <c r="AV24" s="118">
        <f t="shared" si="3"/>
        <v>0</v>
      </c>
      <c r="AW24" s="154"/>
      <c r="AX24" s="152"/>
      <c r="AY24" s="153"/>
      <c r="AZ24" s="119">
        <f t="shared" si="4"/>
        <v>0</v>
      </c>
      <c r="BA24" s="119">
        <f t="shared" si="5"/>
        <v>0</v>
      </c>
      <c r="BB24" s="155"/>
      <c r="BC24" s="152"/>
      <c r="BD24" s="153"/>
      <c r="BE24" s="120">
        <f t="shared" si="6"/>
        <v>0</v>
      </c>
      <c r="BF24" s="120">
        <f t="shared" si="7"/>
        <v>0</v>
      </c>
    </row>
    <row r="25" spans="2:60" s="157" customFormat="1" ht="20.25" customHeight="1" x14ac:dyDescent="0.2">
      <c r="B25" s="1092" t="s">
        <v>43</v>
      </c>
      <c r="C25" s="1093"/>
      <c r="D25" s="1093"/>
      <c r="E25" s="1093"/>
      <c r="F25" s="1093"/>
      <c r="G25" s="1093"/>
      <c r="H25" s="1094"/>
      <c r="I25" s="1095">
        <f>SUMIF(I20:J24,"&gt;0",I20:J24)</f>
        <v>70</v>
      </c>
      <c r="J25" s="1096"/>
      <c r="K25" s="1097" t="s">
        <v>98</v>
      </c>
      <c r="L25" s="1098"/>
      <c r="M25" s="1098"/>
      <c r="N25" s="1098"/>
      <c r="O25" s="1098"/>
      <c r="P25" s="1098"/>
      <c r="Q25" s="1098"/>
      <c r="R25" s="1098"/>
      <c r="S25" s="1098"/>
      <c r="T25" s="1098"/>
      <c r="U25" s="1098"/>
      <c r="V25" s="1098"/>
      <c r="W25" s="1098"/>
      <c r="X25" s="1098"/>
      <c r="Y25" s="1098"/>
      <c r="Z25" s="1098"/>
      <c r="AA25" s="1098"/>
      <c r="AB25" s="1098"/>
      <c r="AC25" s="1098"/>
      <c r="AD25" s="1098"/>
      <c r="AE25" s="1098"/>
      <c r="AF25" s="1098"/>
      <c r="AG25" s="1098"/>
      <c r="AH25" s="1099"/>
      <c r="AI25" s="622">
        <f>SUMIF(AI20:AI24,"&gt;0",AI20:AI24)</f>
        <v>0</v>
      </c>
      <c r="AJ25" s="623"/>
      <c r="AK25" s="623"/>
      <c r="AL25" s="623"/>
      <c r="AM25" s="623"/>
      <c r="AN25" s="623"/>
      <c r="AO25" s="623"/>
      <c r="AP25" s="623"/>
      <c r="AS25" s="158"/>
    </row>
    <row r="26" spans="2:60" ht="3" customHeight="1" x14ac:dyDescent="0.2">
      <c r="BB26" s="124"/>
      <c r="BC26" s="125"/>
      <c r="BD26" s="125"/>
      <c r="BE26" s="126"/>
      <c r="BF26" s="123"/>
      <c r="BG26" s="124"/>
      <c r="BH26" s="125"/>
    </row>
    <row r="27" spans="2:60" ht="3" customHeight="1" x14ac:dyDescent="0.2">
      <c r="BB27" s="124"/>
      <c r="BC27" s="125"/>
      <c r="BD27" s="125"/>
      <c r="BE27" s="126"/>
      <c r="BF27" s="123"/>
      <c r="BG27" s="124"/>
      <c r="BH27" s="125"/>
    </row>
    <row r="28" spans="2:60" s="159" customFormat="1" ht="15.75" customHeight="1" x14ac:dyDescent="0.2">
      <c r="B28" s="1100" t="s">
        <v>203</v>
      </c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0"/>
      <c r="AF28" s="1100"/>
      <c r="AG28" s="1100"/>
      <c r="AH28" s="1100"/>
      <c r="AI28" s="1100"/>
      <c r="AJ28" s="1100"/>
      <c r="AK28" s="1100"/>
      <c r="AL28" s="1100"/>
      <c r="AM28" s="1100"/>
      <c r="AN28" s="1100"/>
      <c r="AO28" s="1100"/>
      <c r="AP28" s="1100"/>
      <c r="AV28" s="160"/>
      <c r="AW28" s="160"/>
      <c r="AX28" s="160"/>
      <c r="AY28" s="160"/>
      <c r="AZ28" s="160"/>
      <c r="BA28" s="160"/>
      <c r="BB28" s="161"/>
      <c r="BC28" s="161"/>
      <c r="BD28" s="161"/>
      <c r="BE28" s="160"/>
      <c r="BF28" s="160"/>
      <c r="BG28" s="161"/>
      <c r="BH28" s="161"/>
    </row>
    <row r="29" spans="2:60" s="228" customFormat="1" ht="21.75" customHeight="1" x14ac:dyDescent="0.2">
      <c r="B29" s="238" t="s">
        <v>225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S29" s="1101" t="s">
        <v>37</v>
      </c>
      <c r="AT29" s="1101"/>
      <c r="AU29" s="1101"/>
      <c r="AV29" s="807" t="s">
        <v>41</v>
      </c>
      <c r="AX29" s="1108" t="s">
        <v>37</v>
      </c>
      <c r="AY29" s="1108"/>
      <c r="AZ29" s="1108"/>
      <c r="BA29" s="809" t="s">
        <v>41</v>
      </c>
      <c r="BC29" s="1109" t="s">
        <v>33</v>
      </c>
      <c r="BD29" s="1109"/>
      <c r="BE29" s="1109"/>
      <c r="BF29" s="811" t="s">
        <v>41</v>
      </c>
      <c r="BG29" s="237"/>
    </row>
    <row r="30" spans="2:60" s="162" customFormat="1" ht="15.75" customHeight="1" x14ac:dyDescent="0.2">
      <c r="B30" s="1110" t="s">
        <v>50</v>
      </c>
      <c r="C30" s="1111"/>
      <c r="D30" s="1111"/>
      <c r="E30" s="1111"/>
      <c r="F30" s="1111"/>
      <c r="G30" s="1111"/>
      <c r="H30" s="1111"/>
      <c r="I30" s="1111"/>
      <c r="J30" s="1111"/>
      <c r="K30" s="1111"/>
      <c r="L30" s="1111"/>
      <c r="M30" s="1112"/>
      <c r="N30" s="1116" t="s">
        <v>20</v>
      </c>
      <c r="O30" s="1117"/>
      <c r="P30" s="1117"/>
      <c r="Q30" s="1118"/>
      <c r="R30" s="1122" t="s">
        <v>45</v>
      </c>
      <c r="S30" s="1123"/>
      <c r="T30" s="1123"/>
      <c r="U30" s="1124"/>
      <c r="V30" s="1122" t="s">
        <v>45</v>
      </c>
      <c r="W30" s="1123"/>
      <c r="X30" s="1123"/>
      <c r="Y30" s="1124"/>
      <c r="Z30" s="1110"/>
      <c r="AA30" s="1111"/>
      <c r="AB30" s="1111"/>
      <c r="AC30" s="1112"/>
      <c r="AD30" s="1125" t="s">
        <v>55</v>
      </c>
      <c r="AE30" s="1126"/>
      <c r="AF30" s="1126"/>
      <c r="AG30" s="1127"/>
      <c r="AH30" s="1102" t="s">
        <v>56</v>
      </c>
      <c r="AI30" s="1103"/>
      <c r="AJ30" s="1103"/>
      <c r="AK30" s="1103"/>
      <c r="AL30" s="1103"/>
      <c r="AM30" s="1103"/>
      <c r="AN30" s="1103"/>
      <c r="AO30" s="1103"/>
      <c r="AP30" s="1104"/>
      <c r="AQ30" s="123"/>
      <c r="AR30" s="123"/>
      <c r="AS30" s="812" t="s">
        <v>38</v>
      </c>
      <c r="AT30" s="812"/>
      <c r="AU30" s="812"/>
      <c r="AV30" s="807"/>
      <c r="AW30" s="123"/>
      <c r="AX30" s="813" t="s">
        <v>39</v>
      </c>
      <c r="AY30" s="813"/>
      <c r="AZ30" s="813"/>
      <c r="BA30" s="809"/>
      <c r="BC30" s="814" t="s">
        <v>40</v>
      </c>
      <c r="BD30" s="814"/>
      <c r="BE30" s="814"/>
      <c r="BF30" s="811"/>
    </row>
    <row r="31" spans="2:60" s="162" customFormat="1" ht="15.75" customHeight="1" x14ac:dyDescent="0.2">
      <c r="B31" s="1113"/>
      <c r="C31" s="1114"/>
      <c r="D31" s="1114"/>
      <c r="E31" s="1114"/>
      <c r="F31" s="1114"/>
      <c r="G31" s="1114"/>
      <c r="H31" s="1114"/>
      <c r="I31" s="1114"/>
      <c r="J31" s="1114"/>
      <c r="K31" s="1114"/>
      <c r="L31" s="1114"/>
      <c r="M31" s="1115"/>
      <c r="N31" s="1119"/>
      <c r="O31" s="1120"/>
      <c r="P31" s="1120"/>
      <c r="Q31" s="1121"/>
      <c r="R31" s="1131" t="s">
        <v>53</v>
      </c>
      <c r="S31" s="1132"/>
      <c r="T31" s="1132"/>
      <c r="U31" s="1133"/>
      <c r="V31" s="1134" t="s">
        <v>54</v>
      </c>
      <c r="W31" s="1135"/>
      <c r="X31" s="1135"/>
      <c r="Y31" s="1136"/>
      <c r="Z31" s="163"/>
      <c r="AA31" s="164"/>
      <c r="AB31" s="164"/>
      <c r="AC31" s="165"/>
      <c r="AD31" s="1128"/>
      <c r="AE31" s="1129"/>
      <c r="AF31" s="1129"/>
      <c r="AG31" s="1130"/>
      <c r="AH31" s="1105"/>
      <c r="AI31" s="1106"/>
      <c r="AJ31" s="1106"/>
      <c r="AK31" s="1106"/>
      <c r="AL31" s="1106"/>
      <c r="AM31" s="1106"/>
      <c r="AN31" s="1106"/>
      <c r="AO31" s="1106"/>
      <c r="AP31" s="1107"/>
      <c r="AQ31" s="123"/>
      <c r="AR31" s="123"/>
      <c r="AS31" s="815" t="s">
        <v>32</v>
      </c>
      <c r="AT31" s="815"/>
      <c r="AU31" s="815"/>
      <c r="AV31" s="807"/>
      <c r="AW31" s="123"/>
      <c r="AX31" s="816" t="s">
        <v>32</v>
      </c>
      <c r="AY31" s="816"/>
      <c r="AZ31" s="816"/>
      <c r="BA31" s="809"/>
      <c r="BC31" s="817" t="s">
        <v>32</v>
      </c>
      <c r="BD31" s="817"/>
      <c r="BE31" s="817"/>
      <c r="BF31" s="811"/>
    </row>
    <row r="32" spans="2:60" s="162" customFormat="1" ht="15.75" customHeight="1" thickBot="1" x14ac:dyDescent="0.25">
      <c r="B32" s="1113"/>
      <c r="C32" s="1114"/>
      <c r="D32" s="1114"/>
      <c r="E32" s="1114"/>
      <c r="F32" s="1114"/>
      <c r="G32" s="1114"/>
      <c r="H32" s="1114"/>
      <c r="I32" s="1114"/>
      <c r="J32" s="1114"/>
      <c r="K32" s="1114"/>
      <c r="L32" s="1114"/>
      <c r="M32" s="1115"/>
      <c r="N32" s="1119"/>
      <c r="O32" s="1120"/>
      <c r="P32" s="1120"/>
      <c r="Q32" s="1121"/>
      <c r="R32" s="1131"/>
      <c r="S32" s="1132"/>
      <c r="T32" s="1132"/>
      <c r="U32" s="1133"/>
      <c r="V32" s="1134"/>
      <c r="W32" s="1135"/>
      <c r="X32" s="1135"/>
      <c r="Y32" s="1136"/>
      <c r="Z32" s="1119" t="s">
        <v>44</v>
      </c>
      <c r="AA32" s="1120"/>
      <c r="AB32" s="1120"/>
      <c r="AC32" s="1121"/>
      <c r="AD32" s="1137" t="s">
        <v>108</v>
      </c>
      <c r="AE32" s="1138"/>
      <c r="AF32" s="1138"/>
      <c r="AG32" s="1139"/>
      <c r="AH32" s="1140" t="s">
        <v>57</v>
      </c>
      <c r="AI32" s="1140"/>
      <c r="AJ32" s="1140"/>
      <c r="AK32" s="1140"/>
      <c r="AL32" s="1140"/>
      <c r="AM32" s="1140"/>
      <c r="AN32" s="1140"/>
      <c r="AO32" s="1140"/>
      <c r="AP32" s="1140"/>
      <c r="AQ32" s="123"/>
      <c r="AR32" s="123"/>
      <c r="AS32" s="804" t="s">
        <v>34</v>
      </c>
      <c r="AT32" s="804"/>
      <c r="AU32" s="804"/>
      <c r="AV32" s="166">
        <v>0.5</v>
      </c>
      <c r="AW32" s="167"/>
      <c r="AX32" s="805" t="s">
        <v>34</v>
      </c>
      <c r="AY32" s="805"/>
      <c r="AZ32" s="805"/>
      <c r="BA32" s="168">
        <v>0.5</v>
      </c>
      <c r="BB32" s="169"/>
      <c r="BC32" s="801" t="s">
        <v>35</v>
      </c>
      <c r="BD32" s="801"/>
      <c r="BE32" s="801"/>
      <c r="BF32" s="170">
        <v>0.5</v>
      </c>
    </row>
    <row r="33" spans="1:60" s="176" customFormat="1" ht="15.75" customHeight="1" thickTop="1" x14ac:dyDescent="0.35">
      <c r="B33" s="1148" t="s">
        <v>30</v>
      </c>
      <c r="C33" s="1149"/>
      <c r="D33" s="1149"/>
      <c r="E33" s="1149"/>
      <c r="F33" s="1149"/>
      <c r="G33" s="1149"/>
      <c r="H33" s="1149"/>
      <c r="I33" s="1149"/>
      <c r="J33" s="1149"/>
      <c r="K33" s="1149"/>
      <c r="L33" s="1149"/>
      <c r="M33" s="1150"/>
      <c r="N33" s="1148" t="s">
        <v>21</v>
      </c>
      <c r="O33" s="1149"/>
      <c r="P33" s="1149"/>
      <c r="Q33" s="1150"/>
      <c r="R33" s="1148" t="s">
        <v>58</v>
      </c>
      <c r="S33" s="1149"/>
      <c r="T33" s="1149"/>
      <c r="U33" s="1150"/>
      <c r="V33" s="1148" t="s">
        <v>22</v>
      </c>
      <c r="W33" s="1149"/>
      <c r="X33" s="1149"/>
      <c r="Y33" s="1150"/>
      <c r="Z33" s="1148" t="s">
        <v>23</v>
      </c>
      <c r="AA33" s="1149"/>
      <c r="AB33" s="1149"/>
      <c r="AC33" s="1150"/>
      <c r="AD33" s="171"/>
      <c r="AE33" s="172"/>
      <c r="AF33" s="1151">
        <v>5</v>
      </c>
      <c r="AG33" s="1152"/>
      <c r="AH33" s="1153" t="s">
        <v>59</v>
      </c>
      <c r="AI33" s="1153"/>
      <c r="AJ33" s="1153"/>
      <c r="AK33" s="1153"/>
      <c r="AL33" s="1153"/>
      <c r="AM33" s="1153"/>
      <c r="AN33" s="1153"/>
      <c r="AO33" s="1153"/>
      <c r="AP33" s="1153"/>
      <c r="AQ33" s="173"/>
      <c r="AR33" s="173"/>
      <c r="AS33" s="804" t="s">
        <v>280</v>
      </c>
      <c r="AT33" s="804"/>
      <c r="AU33" s="804"/>
      <c r="AV33" s="166">
        <v>1</v>
      </c>
      <c r="AW33" s="174"/>
      <c r="AX33" s="805" t="s">
        <v>280</v>
      </c>
      <c r="AY33" s="805"/>
      <c r="AZ33" s="805"/>
      <c r="BA33" s="168">
        <v>1</v>
      </c>
      <c r="BB33" s="175"/>
      <c r="BC33" s="801" t="s">
        <v>284</v>
      </c>
      <c r="BD33" s="801"/>
      <c r="BE33" s="801"/>
      <c r="BF33" s="170">
        <v>1</v>
      </c>
    </row>
    <row r="34" spans="1:60" s="180" customFormat="1" ht="14.25" customHeight="1" x14ac:dyDescent="0.2">
      <c r="B34" s="1141" t="s">
        <v>51</v>
      </c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3"/>
      <c r="N34" s="1144"/>
      <c r="O34" s="1145"/>
      <c r="P34" s="1145"/>
      <c r="Q34" s="1146"/>
      <c r="R34" s="1144"/>
      <c r="S34" s="1145"/>
      <c r="T34" s="1145"/>
      <c r="U34" s="1146"/>
      <c r="V34" s="1144"/>
      <c r="W34" s="1145"/>
      <c r="X34" s="1145"/>
      <c r="Y34" s="1146"/>
      <c r="Z34" s="1144"/>
      <c r="AA34" s="1145"/>
      <c r="AB34" s="1145"/>
      <c r="AC34" s="1146"/>
      <c r="AD34" s="1144"/>
      <c r="AE34" s="1145"/>
      <c r="AF34" s="1145"/>
      <c r="AG34" s="1146"/>
      <c r="AH34" s="1147"/>
      <c r="AI34" s="1147"/>
      <c r="AJ34" s="1147"/>
      <c r="AK34" s="1147"/>
      <c r="AL34" s="1147"/>
      <c r="AM34" s="1147"/>
      <c r="AN34" s="1147"/>
      <c r="AO34" s="1147"/>
      <c r="AP34" s="1147"/>
      <c r="AQ34" s="177"/>
      <c r="AR34" s="177"/>
      <c r="AS34" s="802" t="s">
        <v>281</v>
      </c>
      <c r="AT34" s="802"/>
      <c r="AU34" s="802"/>
      <c r="AV34" s="166">
        <v>1.5</v>
      </c>
      <c r="AW34" s="178"/>
      <c r="AX34" s="803" t="s">
        <v>281</v>
      </c>
      <c r="AY34" s="803"/>
      <c r="AZ34" s="803"/>
      <c r="BA34" s="168">
        <v>1.5</v>
      </c>
      <c r="BB34" s="179"/>
      <c r="BC34" s="800" t="s">
        <v>285</v>
      </c>
      <c r="BD34" s="800"/>
      <c r="BE34" s="800"/>
      <c r="BF34" s="170">
        <v>1.5</v>
      </c>
    </row>
    <row r="35" spans="1:60" s="182" customFormat="1" ht="14.25" customHeight="1" x14ac:dyDescent="0.2">
      <c r="A35" s="225" t="s">
        <v>569</v>
      </c>
      <c r="B35" s="1154" t="str">
        <f>IF(A35="","","1. "&amp;VLOOKUP(A35,SMTN!$A:$E,2,0))</f>
        <v xml:space="preserve">1. การมุ่งผลสัมฤทธิ์ </v>
      </c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6"/>
      <c r="N35" s="1157"/>
      <c r="O35" s="1158"/>
      <c r="P35" s="1158"/>
      <c r="Q35" s="1159"/>
      <c r="R35" s="1157">
        <v>2</v>
      </c>
      <c r="S35" s="1158"/>
      <c r="T35" s="1158"/>
      <c r="U35" s="1159"/>
      <c r="V35" s="1167"/>
      <c r="W35" s="1168"/>
      <c r="X35" s="1168"/>
      <c r="Y35" s="1169"/>
      <c r="Z35" s="1160" t="str">
        <f>IF(V35="","",VLOOKUP((R35&amp;V35),'DATA '!$B$2:$E$37,4,0))</f>
        <v/>
      </c>
      <c r="AA35" s="1161"/>
      <c r="AB35" s="1161"/>
      <c r="AC35" s="1162"/>
      <c r="AD35" s="1163">
        <f t="shared" ref="AD35:AD39" si="28">IF(V35=0,0,(N35*Z35)/5)</f>
        <v>0</v>
      </c>
      <c r="AE35" s="1164"/>
      <c r="AF35" s="1164"/>
      <c r="AG35" s="1165"/>
      <c r="AH35" s="1166"/>
      <c r="AI35" s="1166"/>
      <c r="AJ35" s="1166"/>
      <c r="AK35" s="1166"/>
      <c r="AL35" s="1166"/>
      <c r="AM35" s="1166"/>
      <c r="AN35" s="1166"/>
      <c r="AO35" s="1166"/>
      <c r="AP35" s="1166"/>
      <c r="AQ35" s="181"/>
      <c r="AR35" s="181"/>
      <c r="AS35" s="802" t="s">
        <v>282</v>
      </c>
      <c r="AT35" s="802"/>
      <c r="AU35" s="802"/>
      <c r="AV35" s="166">
        <v>2</v>
      </c>
      <c r="AW35" s="169"/>
      <c r="AX35" s="803" t="s">
        <v>282</v>
      </c>
      <c r="AY35" s="803"/>
      <c r="AZ35" s="803"/>
      <c r="BA35" s="168">
        <v>2</v>
      </c>
      <c r="BB35" s="169"/>
      <c r="BC35" s="800" t="s">
        <v>286</v>
      </c>
      <c r="BD35" s="800"/>
      <c r="BE35" s="800"/>
      <c r="BF35" s="170">
        <v>2</v>
      </c>
    </row>
    <row r="36" spans="1:60" s="182" customFormat="1" ht="14.25" customHeight="1" x14ac:dyDescent="0.2">
      <c r="A36" s="225" t="s">
        <v>570</v>
      </c>
      <c r="B36" s="1154" t="str">
        <f>IF(A36="","","2. "&amp;VLOOKUP(A36,SMTN!$A:$E,2,0))</f>
        <v>2. การยึดมั่นในความถูกต้องและจริยธรรม</v>
      </c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6"/>
      <c r="N36" s="1157"/>
      <c r="O36" s="1158"/>
      <c r="P36" s="1158"/>
      <c r="Q36" s="1159"/>
      <c r="R36" s="1157">
        <v>2</v>
      </c>
      <c r="S36" s="1158"/>
      <c r="T36" s="1158"/>
      <c r="U36" s="1159"/>
      <c r="V36" s="1157"/>
      <c r="W36" s="1158"/>
      <c r="X36" s="1158"/>
      <c r="Y36" s="1159"/>
      <c r="Z36" s="1160" t="str">
        <f>IF(V36="","",VLOOKUP((R36&amp;V36),'DATA '!$B$2:$E$37,4,0))</f>
        <v/>
      </c>
      <c r="AA36" s="1161"/>
      <c r="AB36" s="1161"/>
      <c r="AC36" s="1162"/>
      <c r="AD36" s="1163">
        <f t="shared" si="28"/>
        <v>0</v>
      </c>
      <c r="AE36" s="1164"/>
      <c r="AF36" s="1164"/>
      <c r="AG36" s="1165"/>
      <c r="AH36" s="1166"/>
      <c r="AI36" s="1166"/>
      <c r="AJ36" s="1166"/>
      <c r="AK36" s="1166"/>
      <c r="AL36" s="1166"/>
      <c r="AM36" s="1166"/>
      <c r="AN36" s="1166"/>
      <c r="AO36" s="1166"/>
      <c r="AP36" s="1166"/>
      <c r="AQ36" s="181"/>
      <c r="AR36" s="181"/>
      <c r="AS36" s="802" t="s">
        <v>283</v>
      </c>
      <c r="AT36" s="802"/>
      <c r="AU36" s="802"/>
      <c r="AV36" s="166">
        <v>2.5</v>
      </c>
      <c r="AW36" s="169"/>
      <c r="AX36" s="803" t="s">
        <v>283</v>
      </c>
      <c r="AY36" s="803"/>
      <c r="AZ36" s="803"/>
      <c r="BA36" s="168">
        <v>2.5</v>
      </c>
      <c r="BB36" s="169"/>
      <c r="BC36" s="800" t="s">
        <v>287</v>
      </c>
      <c r="BD36" s="800"/>
      <c r="BE36" s="800"/>
      <c r="BF36" s="170">
        <v>2.5</v>
      </c>
    </row>
    <row r="37" spans="1:60" s="182" customFormat="1" ht="14.25" customHeight="1" x14ac:dyDescent="0.2">
      <c r="A37" s="225" t="s">
        <v>571</v>
      </c>
      <c r="B37" s="1154" t="str">
        <f>IF(A37="","","3. "&amp;VLOOKUP(A37,SMTN!$A:$E,2,0))</f>
        <v xml:space="preserve">3. ความเข้าใจในองค์กรและระบบงาน </v>
      </c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6"/>
      <c r="N37" s="1157">
        <v>15</v>
      </c>
      <c r="O37" s="1158"/>
      <c r="P37" s="1158"/>
      <c r="Q37" s="1159"/>
      <c r="R37" s="1157">
        <v>2</v>
      </c>
      <c r="S37" s="1158"/>
      <c r="T37" s="1158"/>
      <c r="U37" s="1159"/>
      <c r="V37" s="1157"/>
      <c r="W37" s="1158"/>
      <c r="X37" s="1158"/>
      <c r="Y37" s="1159"/>
      <c r="Z37" s="1160" t="str">
        <f>IF(V37="","",VLOOKUP((R37&amp;V37),'DATA '!$B$2:$E$37,4,0))</f>
        <v/>
      </c>
      <c r="AA37" s="1161"/>
      <c r="AB37" s="1161"/>
      <c r="AC37" s="1162"/>
      <c r="AD37" s="1163">
        <f t="shared" si="28"/>
        <v>0</v>
      </c>
      <c r="AE37" s="1164"/>
      <c r="AF37" s="1164"/>
      <c r="AG37" s="1165"/>
      <c r="AH37" s="1166"/>
      <c r="AI37" s="1166"/>
      <c r="AJ37" s="1166"/>
      <c r="AK37" s="1166"/>
      <c r="AL37" s="1166"/>
      <c r="AM37" s="1166"/>
      <c r="AN37" s="1166"/>
      <c r="AO37" s="1166"/>
      <c r="AP37" s="1166"/>
      <c r="AQ37" s="181"/>
      <c r="AR37" s="181"/>
      <c r="AS37" s="804" t="s">
        <v>36</v>
      </c>
      <c r="AT37" s="804"/>
      <c r="AU37" s="804"/>
      <c r="AV37" s="166">
        <v>3</v>
      </c>
      <c r="AW37" s="169"/>
      <c r="AX37" s="805" t="s">
        <v>36</v>
      </c>
      <c r="AY37" s="805"/>
      <c r="AZ37" s="805"/>
      <c r="BA37" s="168">
        <v>3</v>
      </c>
      <c r="BB37" s="169"/>
      <c r="BC37" s="800" t="s">
        <v>288</v>
      </c>
      <c r="BD37" s="800"/>
      <c r="BE37" s="800"/>
      <c r="BF37" s="170">
        <v>3</v>
      </c>
    </row>
    <row r="38" spans="1:60" s="182" customFormat="1" ht="14.25" customHeight="1" x14ac:dyDescent="0.2">
      <c r="A38" s="225" t="s">
        <v>572</v>
      </c>
      <c r="B38" s="1154" t="str">
        <f>IF(A38="","","4. "&amp;VLOOKUP(A38,SMTN!$A:$E,2,0))</f>
        <v xml:space="preserve">4. การบริการเป็นเลิศ </v>
      </c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6"/>
      <c r="N38" s="1157"/>
      <c r="O38" s="1158"/>
      <c r="P38" s="1158"/>
      <c r="Q38" s="1159"/>
      <c r="R38" s="1157">
        <v>2</v>
      </c>
      <c r="S38" s="1158"/>
      <c r="T38" s="1158"/>
      <c r="U38" s="1159"/>
      <c r="V38" s="1157"/>
      <c r="W38" s="1158"/>
      <c r="X38" s="1158"/>
      <c r="Y38" s="1159"/>
      <c r="Z38" s="1160" t="str">
        <f>IF(V38="","",VLOOKUP((R38&amp;V38),'DATA '!$B$2:$E$37,4,0))</f>
        <v/>
      </c>
      <c r="AA38" s="1161"/>
      <c r="AB38" s="1161"/>
      <c r="AC38" s="1162"/>
      <c r="AD38" s="1163">
        <f t="shared" si="28"/>
        <v>0</v>
      </c>
      <c r="AE38" s="1164"/>
      <c r="AF38" s="1164"/>
      <c r="AG38" s="1165"/>
      <c r="AH38" s="1166"/>
      <c r="AI38" s="1166"/>
      <c r="AJ38" s="1166"/>
      <c r="AK38" s="1166"/>
      <c r="AL38" s="1166"/>
      <c r="AM38" s="1166"/>
      <c r="AN38" s="1166"/>
      <c r="AO38" s="1166"/>
      <c r="AP38" s="1166"/>
      <c r="AQ38" s="181"/>
      <c r="AR38" s="181"/>
      <c r="AS38" s="169"/>
      <c r="AT38" s="169"/>
      <c r="AU38" s="183"/>
      <c r="AV38" s="169"/>
      <c r="AW38" s="169"/>
      <c r="AX38" s="169"/>
      <c r="AY38" s="169"/>
      <c r="AZ38" s="184"/>
      <c r="BA38" s="185"/>
      <c r="BB38" s="169"/>
      <c r="BC38" s="800" t="s">
        <v>289</v>
      </c>
      <c r="BD38" s="800"/>
      <c r="BE38" s="800"/>
      <c r="BF38" s="170">
        <v>3.5</v>
      </c>
    </row>
    <row r="39" spans="1:60" s="182" customFormat="1" ht="14.25" customHeight="1" x14ac:dyDescent="0.2">
      <c r="A39" s="225" t="s">
        <v>573</v>
      </c>
      <c r="B39" s="1154" t="str">
        <f>IF(A39="","","5. "&amp;VLOOKUP(A39,SMTN!$A:$E,2,0))</f>
        <v xml:space="preserve">5. การทำงานเป็นทีม </v>
      </c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6"/>
      <c r="N39" s="1157"/>
      <c r="O39" s="1158"/>
      <c r="P39" s="1158"/>
      <c r="Q39" s="1159"/>
      <c r="R39" s="1157">
        <v>2</v>
      </c>
      <c r="S39" s="1158"/>
      <c r="T39" s="1158"/>
      <c r="U39" s="1159"/>
      <c r="V39" s="1157"/>
      <c r="W39" s="1158"/>
      <c r="X39" s="1158"/>
      <c r="Y39" s="1159"/>
      <c r="Z39" s="1160" t="str">
        <f>IF(V39="","",VLOOKUP((R39&amp;V39),'DATA '!$B$2:$E$37,4,0))</f>
        <v/>
      </c>
      <c r="AA39" s="1161"/>
      <c r="AB39" s="1161"/>
      <c r="AC39" s="1162"/>
      <c r="AD39" s="1163">
        <f t="shared" si="28"/>
        <v>0</v>
      </c>
      <c r="AE39" s="1164"/>
      <c r="AF39" s="1164"/>
      <c r="AG39" s="1165"/>
      <c r="AH39" s="1166"/>
      <c r="AI39" s="1166"/>
      <c r="AJ39" s="1166"/>
      <c r="AK39" s="1166"/>
      <c r="AL39" s="1166"/>
      <c r="AM39" s="1166"/>
      <c r="AN39" s="1166"/>
      <c r="AO39" s="1166"/>
      <c r="AP39" s="1166"/>
      <c r="AQ39" s="181"/>
      <c r="AR39" s="181"/>
      <c r="AS39" s="169"/>
      <c r="AT39" s="169"/>
      <c r="AU39" s="183"/>
      <c r="AV39" s="169"/>
      <c r="AW39" s="169"/>
      <c r="AX39" s="169"/>
      <c r="AY39" s="169"/>
      <c r="AZ39" s="184"/>
      <c r="BA39" s="185"/>
      <c r="BB39" s="169"/>
      <c r="BC39" s="801" t="s">
        <v>36</v>
      </c>
      <c r="BD39" s="801"/>
      <c r="BE39" s="801"/>
      <c r="BF39" s="170">
        <v>4</v>
      </c>
    </row>
    <row r="40" spans="1:60" s="180" customFormat="1" ht="14.25" customHeight="1" x14ac:dyDescent="0.2">
      <c r="A40" s="226" t="s">
        <v>1078</v>
      </c>
      <c r="B40" s="1170" t="s">
        <v>245</v>
      </c>
      <c r="C40" s="1171"/>
      <c r="D40" s="1171"/>
      <c r="E40" s="1171"/>
      <c r="F40" s="1171"/>
      <c r="G40" s="1171"/>
      <c r="H40" s="1171"/>
      <c r="I40" s="1171"/>
      <c r="J40" s="1171"/>
      <c r="K40" s="1171"/>
      <c r="L40" s="1171"/>
      <c r="M40" s="1172"/>
      <c r="N40" s="1144"/>
      <c r="O40" s="1145"/>
      <c r="P40" s="1145"/>
      <c r="Q40" s="1146"/>
      <c r="R40" s="1144"/>
      <c r="S40" s="1145"/>
      <c r="T40" s="1145"/>
      <c r="U40" s="1146"/>
      <c r="V40" s="1144"/>
      <c r="W40" s="1145"/>
      <c r="X40" s="1145"/>
      <c r="Y40" s="1146"/>
      <c r="Z40" s="1173" t="str">
        <f>IF(V40="","",#REF!)</f>
        <v/>
      </c>
      <c r="AA40" s="1174"/>
      <c r="AB40" s="1174"/>
      <c r="AC40" s="1175"/>
      <c r="AD40" s="1144"/>
      <c r="AE40" s="1145"/>
      <c r="AF40" s="1145"/>
      <c r="AG40" s="1146"/>
      <c r="AH40" s="1147"/>
      <c r="AI40" s="1147"/>
      <c r="AJ40" s="1147"/>
      <c r="AK40" s="1147"/>
      <c r="AL40" s="1147"/>
      <c r="AM40" s="1147"/>
      <c r="AN40" s="1147"/>
      <c r="AO40" s="1147"/>
      <c r="AP40" s="1147"/>
      <c r="AQ40" s="177"/>
      <c r="AR40" s="177"/>
      <c r="AS40" s="169"/>
      <c r="AT40" s="169"/>
      <c r="AU40" s="183"/>
      <c r="AV40" s="169"/>
      <c r="AW40" s="169"/>
      <c r="AX40" s="169"/>
    </row>
    <row r="41" spans="1:60" s="182" customFormat="1" ht="13.5" customHeight="1" x14ac:dyDescent="0.2">
      <c r="A41" s="479" t="s">
        <v>1231</v>
      </c>
      <c r="B41" s="1154" t="str">
        <f>IF(A41="","","1. "&amp;VLOOKUP(A41,SMTN!$A:$E,2,0))</f>
        <v xml:space="preserve">1. การยึดมั่นในหลักเกณฑ์ </v>
      </c>
      <c r="C41" s="1155"/>
      <c r="D41" s="1155"/>
      <c r="E41" s="1155"/>
      <c r="F41" s="1155"/>
      <c r="G41" s="1155"/>
      <c r="H41" s="1155"/>
      <c r="I41" s="1155"/>
      <c r="J41" s="1155"/>
      <c r="K41" s="1155"/>
      <c r="L41" s="1155"/>
      <c r="M41" s="1156"/>
      <c r="N41" s="1157"/>
      <c r="O41" s="1158"/>
      <c r="P41" s="1158"/>
      <c r="Q41" s="1159"/>
      <c r="R41" s="1157">
        <v>2</v>
      </c>
      <c r="S41" s="1158"/>
      <c r="T41" s="1158"/>
      <c r="U41" s="1159"/>
      <c r="V41" s="1157"/>
      <c r="W41" s="1158"/>
      <c r="X41" s="1158"/>
      <c r="Y41" s="1159"/>
      <c r="Z41" s="1160" t="str">
        <f>IF(V41="","",VLOOKUP((R41&amp;V41),'DATA '!$B$2:$E$37,4,0))</f>
        <v/>
      </c>
      <c r="AA41" s="1161"/>
      <c r="AB41" s="1161"/>
      <c r="AC41" s="1162"/>
      <c r="AD41" s="1163">
        <f t="shared" ref="AD41:AD45" si="29">IF(V41=0,0,(N41*Z41)/5)</f>
        <v>0</v>
      </c>
      <c r="AE41" s="1164"/>
      <c r="AF41" s="1164"/>
      <c r="AG41" s="1165"/>
      <c r="AH41" s="1166"/>
      <c r="AI41" s="1166"/>
      <c r="AJ41" s="1166"/>
      <c r="AK41" s="1166"/>
      <c r="AL41" s="1166"/>
      <c r="AM41" s="1166"/>
      <c r="AN41" s="1166"/>
      <c r="AO41" s="1166"/>
      <c r="AP41" s="1166"/>
      <c r="AQ41" s="181"/>
      <c r="AR41" s="181"/>
      <c r="AS41" s="169"/>
      <c r="AT41" s="169"/>
      <c r="AU41" s="183"/>
      <c r="AV41" s="169"/>
      <c r="AW41" s="169"/>
      <c r="AX41" s="169"/>
    </row>
    <row r="42" spans="1:60" s="182" customFormat="1" ht="13.5" customHeight="1" x14ac:dyDescent="0.2">
      <c r="A42" s="479" t="s">
        <v>1228</v>
      </c>
      <c r="B42" s="1154" t="str">
        <f>IF(A42="","","2. "&amp;VLOOKUP(A42,SMTN!$A:$E,2,0))</f>
        <v xml:space="preserve">2. การสั่งสมความรู้และความเชี่ยวชาญในสายอาชีพ </v>
      </c>
      <c r="C42" s="1155"/>
      <c r="D42" s="1155"/>
      <c r="E42" s="1155"/>
      <c r="F42" s="1155"/>
      <c r="G42" s="1155"/>
      <c r="H42" s="1155"/>
      <c r="I42" s="1155"/>
      <c r="J42" s="1155"/>
      <c r="K42" s="1155"/>
      <c r="L42" s="1155"/>
      <c r="M42" s="1156"/>
      <c r="N42" s="1157">
        <v>15</v>
      </c>
      <c r="O42" s="1158"/>
      <c r="P42" s="1158"/>
      <c r="Q42" s="1159"/>
      <c r="R42" s="1157">
        <v>2</v>
      </c>
      <c r="S42" s="1158"/>
      <c r="T42" s="1158"/>
      <c r="U42" s="1159"/>
      <c r="V42" s="1157"/>
      <c r="W42" s="1158"/>
      <c r="X42" s="1158"/>
      <c r="Y42" s="1159"/>
      <c r="Z42" s="1160" t="str">
        <f>IF(V42="","",VLOOKUP((R42&amp;V42),'DATA '!$B$2:$E$37,4,0))</f>
        <v/>
      </c>
      <c r="AA42" s="1161"/>
      <c r="AB42" s="1161"/>
      <c r="AC42" s="1162"/>
      <c r="AD42" s="1163">
        <f t="shared" si="29"/>
        <v>0</v>
      </c>
      <c r="AE42" s="1164"/>
      <c r="AF42" s="1164"/>
      <c r="AG42" s="1165"/>
      <c r="AH42" s="1166"/>
      <c r="AI42" s="1166"/>
      <c r="AJ42" s="1166"/>
      <c r="AK42" s="1166"/>
      <c r="AL42" s="1166"/>
      <c r="AM42" s="1166"/>
      <c r="AN42" s="1166"/>
      <c r="AO42" s="1166"/>
      <c r="AP42" s="1166"/>
      <c r="AQ42" s="181"/>
      <c r="AR42" s="181"/>
      <c r="AS42" s="169"/>
      <c r="AT42" s="169"/>
      <c r="AU42" s="183"/>
      <c r="AV42" s="169"/>
      <c r="AW42" s="169"/>
      <c r="AX42" s="169"/>
    </row>
    <row r="43" spans="1:60" s="182" customFormat="1" ht="13.5" customHeight="1" x14ac:dyDescent="0.2">
      <c r="A43" s="479" t="s">
        <v>1229</v>
      </c>
      <c r="B43" s="1154" t="str">
        <f>IF(A43="","","3. "&amp;VLOOKUP(A43,SMTN!$A:$E,2,0))</f>
        <v xml:space="preserve">3. ความละเอียดรอบคอบและความถูกต้องของงาน </v>
      </c>
      <c r="C43" s="1155"/>
      <c r="D43" s="1155"/>
      <c r="E43" s="1155"/>
      <c r="F43" s="1155"/>
      <c r="G43" s="1155"/>
      <c r="H43" s="1155"/>
      <c r="I43" s="1155"/>
      <c r="J43" s="1155"/>
      <c r="K43" s="1155"/>
      <c r="L43" s="1155"/>
      <c r="M43" s="1156"/>
      <c r="N43" s="1157"/>
      <c r="O43" s="1158"/>
      <c r="P43" s="1158"/>
      <c r="Q43" s="1159"/>
      <c r="R43" s="1157">
        <v>2</v>
      </c>
      <c r="S43" s="1158"/>
      <c r="T43" s="1158"/>
      <c r="U43" s="1159"/>
      <c r="V43" s="1157"/>
      <c r="W43" s="1158"/>
      <c r="X43" s="1158"/>
      <c r="Y43" s="1159"/>
      <c r="Z43" s="1160" t="str">
        <f>IF(V43="","",VLOOKUP((R43&amp;V43),'DATA '!$B$2:$E$37,4,0))</f>
        <v/>
      </c>
      <c r="AA43" s="1161"/>
      <c r="AB43" s="1161"/>
      <c r="AC43" s="1162"/>
      <c r="AD43" s="1163">
        <f t="shared" si="29"/>
        <v>0</v>
      </c>
      <c r="AE43" s="1164"/>
      <c r="AF43" s="1164"/>
      <c r="AG43" s="1165"/>
      <c r="AH43" s="1166"/>
      <c r="AI43" s="1166"/>
      <c r="AJ43" s="1166"/>
      <c r="AK43" s="1166"/>
      <c r="AL43" s="1166"/>
      <c r="AM43" s="1166"/>
      <c r="AN43" s="1166"/>
      <c r="AO43" s="1166"/>
      <c r="AP43" s="1166"/>
      <c r="AQ43" s="181"/>
      <c r="AR43" s="181"/>
      <c r="AS43" s="169"/>
      <c r="AT43" s="169"/>
      <c r="AU43" s="183"/>
      <c r="AV43" s="169"/>
      <c r="AW43" s="169"/>
      <c r="AX43" s="169"/>
    </row>
    <row r="44" spans="1:60" s="182" customFormat="1" ht="13.5" customHeight="1" x14ac:dyDescent="0.2">
      <c r="A44" s="479"/>
      <c r="B44" s="1154" t="str">
        <f>IF(A44="","","4. "&amp;VLOOKUP(A44,SMTN!$A:$E,2,0))</f>
        <v/>
      </c>
      <c r="C44" s="1155"/>
      <c r="D44" s="1155"/>
      <c r="E44" s="1155"/>
      <c r="F44" s="1155"/>
      <c r="G44" s="1155"/>
      <c r="H44" s="1155"/>
      <c r="I44" s="1155"/>
      <c r="J44" s="1155"/>
      <c r="K44" s="1155"/>
      <c r="L44" s="1155"/>
      <c r="M44" s="1156"/>
      <c r="N44" s="1157"/>
      <c r="O44" s="1158"/>
      <c r="P44" s="1158"/>
      <c r="Q44" s="1159"/>
      <c r="R44" s="1157"/>
      <c r="S44" s="1158"/>
      <c r="T44" s="1158"/>
      <c r="U44" s="1159"/>
      <c r="V44" s="1157"/>
      <c r="W44" s="1158"/>
      <c r="X44" s="1158"/>
      <c r="Y44" s="1159"/>
      <c r="Z44" s="1160" t="str">
        <f>IF(V44="","",VLOOKUP((R44&amp;V44),'DATA '!$B$2:$E$37,4,0))</f>
        <v/>
      </c>
      <c r="AA44" s="1161"/>
      <c r="AB44" s="1161"/>
      <c r="AC44" s="1162"/>
      <c r="AD44" s="1163">
        <f t="shared" si="29"/>
        <v>0</v>
      </c>
      <c r="AE44" s="1164"/>
      <c r="AF44" s="1164"/>
      <c r="AG44" s="1165"/>
      <c r="AH44" s="1166"/>
      <c r="AI44" s="1166"/>
      <c r="AJ44" s="1166"/>
      <c r="AK44" s="1166"/>
      <c r="AL44" s="1166"/>
      <c r="AM44" s="1166"/>
      <c r="AN44" s="1166"/>
      <c r="AO44" s="1166"/>
      <c r="AP44" s="1166"/>
      <c r="AQ44" s="181"/>
      <c r="AR44" s="181"/>
      <c r="AS44" s="169"/>
      <c r="AT44" s="169"/>
      <c r="AU44" s="183"/>
      <c r="AV44" s="169"/>
      <c r="AW44" s="169"/>
      <c r="AX44" s="169"/>
    </row>
    <row r="45" spans="1:60" s="182" customFormat="1" ht="13.5" customHeight="1" x14ac:dyDescent="0.2">
      <c r="A45" s="479"/>
      <c r="B45" s="1154" t="str">
        <f>IF(A45="","","5. "&amp;VLOOKUP(A45,SMTN!$A:$E,2,0))</f>
        <v/>
      </c>
      <c r="C45" s="1155"/>
      <c r="D45" s="1155"/>
      <c r="E45" s="1155"/>
      <c r="F45" s="1155"/>
      <c r="G45" s="1155"/>
      <c r="H45" s="1155"/>
      <c r="I45" s="1155"/>
      <c r="J45" s="1155"/>
      <c r="K45" s="1155"/>
      <c r="L45" s="1155"/>
      <c r="M45" s="1156"/>
      <c r="N45" s="1157"/>
      <c r="O45" s="1158"/>
      <c r="P45" s="1158"/>
      <c r="Q45" s="1159"/>
      <c r="R45" s="1157"/>
      <c r="S45" s="1158"/>
      <c r="T45" s="1158"/>
      <c r="U45" s="1159"/>
      <c r="V45" s="1157"/>
      <c r="W45" s="1158"/>
      <c r="X45" s="1158"/>
      <c r="Y45" s="1159"/>
      <c r="Z45" s="1160" t="str">
        <f>IF(V45="","",VLOOKUP((R45&amp;V45),'DATA '!$B$2:$E$37,4,0))</f>
        <v/>
      </c>
      <c r="AA45" s="1161"/>
      <c r="AB45" s="1161"/>
      <c r="AC45" s="1162"/>
      <c r="AD45" s="1163">
        <f t="shared" si="29"/>
        <v>0</v>
      </c>
      <c r="AE45" s="1164"/>
      <c r="AF45" s="1164"/>
      <c r="AG45" s="1165"/>
      <c r="AH45" s="1166"/>
      <c r="AI45" s="1166"/>
      <c r="AJ45" s="1166"/>
      <c r="AK45" s="1166"/>
      <c r="AL45" s="1166"/>
      <c r="AM45" s="1166"/>
      <c r="AN45" s="1166"/>
      <c r="AO45" s="1166"/>
      <c r="AP45" s="1166"/>
      <c r="AQ45" s="181"/>
      <c r="AR45" s="181"/>
      <c r="AS45" s="169"/>
      <c r="AT45" s="169"/>
      <c r="AU45" s="183"/>
      <c r="AV45" s="169"/>
      <c r="AW45" s="169"/>
      <c r="AX45" s="169"/>
    </row>
    <row r="46" spans="1:60" s="187" customFormat="1" ht="14.25" customHeight="1" x14ac:dyDescent="0.2">
      <c r="A46" s="792" t="s">
        <v>515</v>
      </c>
      <c r="B46" s="1188" t="s">
        <v>100</v>
      </c>
      <c r="C46" s="1189"/>
      <c r="D46" s="1189"/>
      <c r="E46" s="1189"/>
      <c r="F46" s="1189"/>
      <c r="G46" s="1189"/>
      <c r="H46" s="1189"/>
      <c r="I46" s="1189"/>
      <c r="J46" s="1189"/>
      <c r="K46" s="1189"/>
      <c r="L46" s="1189"/>
      <c r="M46" s="1190"/>
      <c r="N46" s="1191">
        <f>SUMIF(N35:Q45,"&gt;0",N35:Q45)</f>
        <v>30</v>
      </c>
      <c r="O46" s="1192"/>
      <c r="P46" s="1192"/>
      <c r="Q46" s="1193"/>
      <c r="R46" s="1194" t="s">
        <v>99</v>
      </c>
      <c r="S46" s="1195"/>
      <c r="T46" s="1195"/>
      <c r="U46" s="1195"/>
      <c r="V46" s="1195"/>
      <c r="W46" s="1195"/>
      <c r="X46" s="1195"/>
      <c r="Y46" s="1195"/>
      <c r="Z46" s="1195"/>
      <c r="AA46" s="1195"/>
      <c r="AB46" s="1195"/>
      <c r="AC46" s="1196"/>
      <c r="AD46" s="1197">
        <f>SUMIF(AD35:AG45,"&gt;0",AD35:AG45)</f>
        <v>0</v>
      </c>
      <c r="AE46" s="1198"/>
      <c r="AF46" s="1198"/>
      <c r="AG46" s="1199"/>
      <c r="AQ46" s="181"/>
      <c r="AR46" s="181"/>
      <c r="AS46" s="169"/>
      <c r="AU46" s="183"/>
      <c r="AV46" s="169"/>
      <c r="AW46" s="169"/>
      <c r="AX46" s="169"/>
      <c r="AY46" s="158"/>
      <c r="AZ46" s="158"/>
      <c r="BA46" s="158"/>
      <c r="BB46" s="188"/>
      <c r="BC46" s="186"/>
      <c r="BD46" s="158"/>
      <c r="BE46" s="189"/>
      <c r="BF46" s="189"/>
    </row>
    <row r="47" spans="1:60" s="190" customFormat="1" ht="3" customHeight="1" x14ac:dyDescent="0.2">
      <c r="A47" s="742"/>
      <c r="AS47" s="169"/>
      <c r="AU47" s="183"/>
      <c r="AV47" s="169"/>
      <c r="AW47" s="169"/>
      <c r="AX47" s="169"/>
      <c r="AY47" s="191"/>
      <c r="AZ47" s="191"/>
      <c r="BA47" s="192"/>
      <c r="BB47" s="192"/>
      <c r="BC47" s="192"/>
      <c r="BD47" s="192"/>
      <c r="BE47" s="193"/>
      <c r="BF47" s="193"/>
      <c r="BG47" s="193"/>
      <c r="BH47" s="191"/>
    </row>
    <row r="48" spans="1:60" s="196" customFormat="1" ht="15.75" customHeight="1" x14ac:dyDescent="0.5">
      <c r="A48" s="742"/>
      <c r="B48" s="194" t="s">
        <v>80</v>
      </c>
      <c r="C48" s="195"/>
      <c r="D48" s="195"/>
      <c r="E48" s="195"/>
      <c r="AQ48" s="190"/>
      <c r="AR48" s="190"/>
      <c r="AS48" s="190"/>
      <c r="AT48" s="190"/>
      <c r="AU48" s="190"/>
      <c r="AV48" s="191"/>
      <c r="AW48" s="191"/>
      <c r="AX48" s="123"/>
      <c r="AY48" s="197"/>
      <c r="AZ48" s="197"/>
      <c r="BA48" s="197"/>
      <c r="BB48" s="197"/>
      <c r="BC48" s="197"/>
      <c r="BD48" s="197"/>
      <c r="BE48" s="198"/>
      <c r="BF48" s="198"/>
      <c r="BG48" s="198"/>
      <c r="BH48" s="197"/>
    </row>
    <row r="49" spans="1:60" s="196" customFormat="1" ht="15.75" customHeight="1" x14ac:dyDescent="0.2">
      <c r="A49" s="388" t="s">
        <v>1108</v>
      </c>
      <c r="B49" s="1200" t="s">
        <v>81</v>
      </c>
      <c r="C49" s="1201"/>
      <c r="D49" s="1201"/>
      <c r="E49" s="1201"/>
      <c r="F49" s="1201"/>
      <c r="G49" s="1201"/>
      <c r="H49" s="1201"/>
      <c r="I49" s="1201"/>
      <c r="J49" s="1201"/>
      <c r="K49" s="1201"/>
      <c r="L49" s="1201"/>
      <c r="M49" s="1202"/>
      <c r="N49" s="1203" t="s">
        <v>82</v>
      </c>
      <c r="O49" s="1203"/>
      <c r="P49" s="1203"/>
      <c r="Q49" s="1203"/>
      <c r="R49" s="1203"/>
      <c r="S49" s="1203"/>
      <c r="T49" s="1203"/>
      <c r="U49" s="1203"/>
      <c r="V49" s="1203"/>
      <c r="W49" s="1203"/>
      <c r="X49" s="1203" t="s">
        <v>83</v>
      </c>
      <c r="Y49" s="1203"/>
      <c r="Z49" s="1203"/>
      <c r="AA49" s="1203"/>
      <c r="AB49" s="1203"/>
      <c r="AC49" s="1203"/>
      <c r="AD49" s="1203"/>
      <c r="AE49" s="1203"/>
      <c r="AF49" s="1203"/>
      <c r="AG49" s="1203"/>
      <c r="AH49" s="1176" t="s">
        <v>84</v>
      </c>
      <c r="AI49" s="1177"/>
      <c r="AJ49" s="1177"/>
      <c r="AK49" s="1177"/>
      <c r="AL49" s="1177"/>
      <c r="AM49" s="1177"/>
      <c r="AN49" s="1177"/>
      <c r="AO49" s="1177"/>
      <c r="AP49" s="1177"/>
      <c r="AQ49" s="190"/>
      <c r="AR49" s="190"/>
      <c r="AS49" s="190"/>
      <c r="AT49" s="190"/>
      <c r="AU49" s="190"/>
      <c r="AV49" s="191"/>
      <c r="AW49" s="191"/>
      <c r="AX49" s="191"/>
      <c r="AY49" s="197"/>
      <c r="AZ49" s="197"/>
      <c r="BA49" s="197"/>
      <c r="BB49" s="197"/>
      <c r="BC49" s="197"/>
      <c r="BD49" s="198"/>
      <c r="BE49" s="198"/>
      <c r="BF49" s="198"/>
      <c r="BG49" s="197"/>
      <c r="BH49" s="197"/>
    </row>
    <row r="50" spans="1:60" s="196" customFormat="1" ht="15.75" customHeight="1" x14ac:dyDescent="0.2">
      <c r="A50" s="388"/>
      <c r="B50" s="1178" t="s">
        <v>30</v>
      </c>
      <c r="C50" s="1179"/>
      <c r="D50" s="1179"/>
      <c r="E50" s="1179"/>
      <c r="F50" s="1179"/>
      <c r="G50" s="1179"/>
      <c r="H50" s="1179"/>
      <c r="I50" s="1179"/>
      <c r="J50" s="1179"/>
      <c r="K50" s="1179"/>
      <c r="L50" s="1179"/>
      <c r="M50" s="1180"/>
      <c r="N50" s="1181" t="s">
        <v>21</v>
      </c>
      <c r="O50" s="1181"/>
      <c r="P50" s="1181"/>
      <c r="Q50" s="1181"/>
      <c r="R50" s="1181"/>
      <c r="S50" s="1181"/>
      <c r="T50" s="1181"/>
      <c r="U50" s="1181"/>
      <c r="V50" s="1181"/>
      <c r="W50" s="1181"/>
      <c r="X50" s="1181" t="s">
        <v>58</v>
      </c>
      <c r="Y50" s="1181"/>
      <c r="Z50" s="1181"/>
      <c r="AA50" s="1181"/>
      <c r="AB50" s="1181"/>
      <c r="AC50" s="1181"/>
      <c r="AD50" s="1181"/>
      <c r="AE50" s="1181"/>
      <c r="AF50" s="1181"/>
      <c r="AG50" s="1181"/>
      <c r="AH50" s="1178"/>
      <c r="AI50" s="1179"/>
      <c r="AJ50" s="1179"/>
      <c r="AK50" s="1179"/>
      <c r="AL50" s="1179"/>
      <c r="AM50" s="1179"/>
      <c r="AN50" s="1179"/>
      <c r="AO50" s="1179"/>
      <c r="AP50" s="1179"/>
      <c r="AQ50" s="190"/>
      <c r="AR50" s="190"/>
      <c r="AS50" s="190"/>
      <c r="AT50" s="190"/>
      <c r="AU50" s="190"/>
      <c r="AV50" s="191"/>
      <c r="AW50" s="191"/>
      <c r="AX50" s="191"/>
      <c r="AY50" s="197"/>
      <c r="AZ50" s="197"/>
      <c r="BA50" s="197"/>
      <c r="BB50" s="197"/>
      <c r="BC50" s="197"/>
      <c r="BD50" s="198"/>
      <c r="BE50" s="198"/>
      <c r="BF50" s="198"/>
      <c r="BG50" s="197"/>
      <c r="BH50" s="197"/>
    </row>
    <row r="51" spans="1:60" s="196" customFormat="1" ht="15.75" customHeight="1" x14ac:dyDescent="0.2">
      <c r="B51" s="1182" t="s">
        <v>85</v>
      </c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4"/>
      <c r="N51" s="1185">
        <f>I25</f>
        <v>70</v>
      </c>
      <c r="O51" s="1185"/>
      <c r="P51" s="1185"/>
      <c r="Q51" s="1185"/>
      <c r="R51" s="1185"/>
      <c r="S51" s="1185"/>
      <c r="T51" s="1185"/>
      <c r="U51" s="1185"/>
      <c r="V51" s="1185"/>
      <c r="W51" s="1185"/>
      <c r="X51" s="1186">
        <f>AI25</f>
        <v>0</v>
      </c>
      <c r="Y51" s="1186"/>
      <c r="Z51" s="1186"/>
      <c r="AA51" s="1186"/>
      <c r="AB51" s="1186"/>
      <c r="AC51" s="1186"/>
      <c r="AD51" s="1186"/>
      <c r="AE51" s="1186"/>
      <c r="AF51" s="1186"/>
      <c r="AG51" s="1186"/>
      <c r="AH51" s="1187"/>
      <c r="AI51" s="1187"/>
      <c r="AJ51" s="1187"/>
      <c r="AK51" s="1187"/>
      <c r="AL51" s="1187"/>
      <c r="AM51" s="1187"/>
      <c r="AN51" s="1187"/>
      <c r="AO51" s="1187"/>
      <c r="AP51" s="1187"/>
      <c r="AQ51" s="190"/>
      <c r="AR51" s="190"/>
      <c r="AS51" s="190"/>
      <c r="AT51" s="190"/>
      <c r="AU51" s="190"/>
      <c r="AV51" s="191"/>
      <c r="AW51" s="191"/>
      <c r="AX51" s="191"/>
      <c r="AY51" s="197"/>
      <c r="AZ51" s="197"/>
      <c r="BA51" s="197"/>
      <c r="BB51" s="197"/>
      <c r="BC51" s="197"/>
      <c r="BD51" s="198"/>
      <c r="BE51" s="197"/>
      <c r="BF51" s="197"/>
      <c r="BG51" s="197"/>
      <c r="BH51" s="197"/>
    </row>
    <row r="52" spans="1:60" s="196" customFormat="1" ht="15.75" customHeight="1" x14ac:dyDescent="0.2">
      <c r="B52" s="1182" t="s">
        <v>86</v>
      </c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4"/>
      <c r="N52" s="1206">
        <f>N46</f>
        <v>30</v>
      </c>
      <c r="O52" s="1206"/>
      <c r="P52" s="1206"/>
      <c r="Q52" s="1206"/>
      <c r="R52" s="1206"/>
      <c r="S52" s="1206"/>
      <c r="T52" s="1206"/>
      <c r="U52" s="1206"/>
      <c r="V52" s="1206"/>
      <c r="W52" s="1206"/>
      <c r="X52" s="1186">
        <f>AD46</f>
        <v>0</v>
      </c>
      <c r="Y52" s="1186"/>
      <c r="Z52" s="1186"/>
      <c r="AA52" s="1186"/>
      <c r="AB52" s="1186"/>
      <c r="AC52" s="1186"/>
      <c r="AD52" s="1186"/>
      <c r="AE52" s="1186"/>
      <c r="AF52" s="1186"/>
      <c r="AG52" s="1186"/>
      <c r="AH52" s="1187"/>
      <c r="AI52" s="1187"/>
      <c r="AJ52" s="1187"/>
      <c r="AK52" s="1187"/>
      <c r="AL52" s="1187"/>
      <c r="AM52" s="1187"/>
      <c r="AN52" s="1187"/>
      <c r="AO52" s="1187"/>
      <c r="AP52" s="1187"/>
      <c r="AQ52" s="190"/>
      <c r="AR52" s="190"/>
      <c r="AS52" s="190"/>
      <c r="AT52" s="190"/>
      <c r="AU52" s="190"/>
      <c r="AV52" s="191"/>
      <c r="AW52" s="191"/>
      <c r="AX52" s="191"/>
      <c r="AY52" s="197"/>
      <c r="AZ52" s="197"/>
      <c r="BA52" s="197"/>
      <c r="BB52" s="197"/>
      <c r="BC52" s="197"/>
      <c r="BD52" s="198"/>
      <c r="BE52" s="197"/>
      <c r="BF52" s="197"/>
      <c r="BG52" s="197"/>
      <c r="BH52" s="197"/>
    </row>
    <row r="53" spans="1:60" s="196" customFormat="1" ht="15.75" customHeight="1" x14ac:dyDescent="0.2">
      <c r="B53" s="260" t="s">
        <v>87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396"/>
      <c r="N53" s="1207">
        <f>N51+N52</f>
        <v>100</v>
      </c>
      <c r="O53" s="1207"/>
      <c r="P53" s="1207"/>
      <c r="Q53" s="1207"/>
      <c r="R53" s="1207"/>
      <c r="S53" s="1207"/>
      <c r="T53" s="1207"/>
      <c r="U53" s="1207"/>
      <c r="V53" s="1207"/>
      <c r="W53" s="1207"/>
      <c r="X53" s="1208">
        <f>X51+X52</f>
        <v>0</v>
      </c>
      <c r="Y53" s="1208"/>
      <c r="Z53" s="1208"/>
      <c r="AA53" s="1208"/>
      <c r="AB53" s="1208"/>
      <c r="AC53" s="1208"/>
      <c r="AD53" s="1208"/>
      <c r="AE53" s="1208"/>
      <c r="AF53" s="1208"/>
      <c r="AG53" s="1208"/>
      <c r="AH53" s="1187"/>
      <c r="AI53" s="1187"/>
      <c r="AJ53" s="1187"/>
      <c r="AK53" s="1187"/>
      <c r="AL53" s="1187"/>
      <c r="AM53" s="1187"/>
      <c r="AN53" s="1187"/>
      <c r="AO53" s="1187"/>
      <c r="AP53" s="1187"/>
      <c r="AQ53" s="190"/>
      <c r="AR53" s="190"/>
      <c r="AS53" s="190"/>
      <c r="AT53" s="190"/>
      <c r="AU53" s="190"/>
      <c r="AV53" s="191"/>
      <c r="AW53" s="191"/>
      <c r="AX53" s="191"/>
      <c r="AY53" s="197"/>
      <c r="AZ53" s="197"/>
      <c r="BA53" s="197"/>
      <c r="BB53" s="197"/>
      <c r="BC53" s="197"/>
      <c r="BD53" s="198"/>
      <c r="BE53" s="197"/>
      <c r="BF53" s="197"/>
      <c r="BG53" s="197"/>
      <c r="BH53" s="197"/>
    </row>
    <row r="54" spans="1:60" s="196" customFormat="1" ht="3.75" customHeight="1" x14ac:dyDescent="0.5">
      <c r="B54" s="194"/>
      <c r="C54" s="195"/>
      <c r="D54" s="195"/>
      <c r="E54" s="195"/>
      <c r="AQ54" s="190"/>
      <c r="AR54" s="190"/>
      <c r="AS54" s="190"/>
      <c r="AT54" s="190"/>
      <c r="AU54" s="190"/>
      <c r="AV54" s="191"/>
      <c r="AW54" s="191"/>
      <c r="AX54" s="191"/>
      <c r="AY54" s="197"/>
      <c r="AZ54" s="197"/>
      <c r="BA54" s="197"/>
      <c r="BB54" s="197"/>
      <c r="BC54" s="197"/>
      <c r="BD54" s="197"/>
      <c r="BE54" s="198"/>
      <c r="BF54" s="198"/>
      <c r="BG54" s="198"/>
      <c r="BH54" s="197"/>
    </row>
    <row r="55" spans="1:60" s="196" customFormat="1" ht="18" customHeight="1" x14ac:dyDescent="0.2">
      <c r="B55" s="262"/>
      <c r="C55" s="262" t="s">
        <v>116</v>
      </c>
      <c r="D55" s="262"/>
      <c r="E55" s="262"/>
      <c r="F55" s="262"/>
      <c r="G55" s="262"/>
      <c r="H55" s="262"/>
      <c r="I55" s="262"/>
      <c r="AH55" s="197"/>
      <c r="AI55" s="197"/>
      <c r="AJ55" s="197"/>
      <c r="AK55" s="197"/>
      <c r="AL55" s="197"/>
      <c r="AM55" s="197"/>
      <c r="AN55" s="198"/>
      <c r="AO55" s="198"/>
      <c r="AP55" s="198"/>
      <c r="AQ55" s="197"/>
      <c r="AR55" s="197"/>
      <c r="AS55" s="199"/>
      <c r="AT55" s="199"/>
      <c r="AU55" s="199"/>
    </row>
    <row r="56" spans="1:60" s="190" customFormat="1" ht="13.5" customHeight="1" x14ac:dyDescent="0.5">
      <c r="C56" s="265" t="str">
        <f>IF(X53&lt;60," ",IF(X53&lt;70," ",IF(X53&lt;80," ",IF(X53&lt;90," ",IF(X53&lt;=100,"P"," ")))))</f>
        <v xml:space="preserve"> </v>
      </c>
      <c r="E56" s="263"/>
      <c r="F56" s="227" t="s">
        <v>93</v>
      </c>
      <c r="I56" s="264"/>
      <c r="J56" s="264"/>
      <c r="K56" s="227" t="s">
        <v>88</v>
      </c>
      <c r="Q56" s="227"/>
      <c r="AH56" s="191"/>
      <c r="AI56" s="191"/>
      <c r="AJ56" s="191"/>
      <c r="AK56" s="191"/>
      <c r="AL56" s="191"/>
      <c r="AM56" s="191"/>
      <c r="AN56" s="193"/>
      <c r="AO56" s="193"/>
      <c r="AP56" s="193"/>
      <c r="AQ56" s="191"/>
      <c r="AR56" s="191"/>
      <c r="AS56" s="200"/>
      <c r="AT56" s="200"/>
      <c r="AU56" s="200"/>
    </row>
    <row r="57" spans="1:60" s="190" customFormat="1" ht="13.5" customHeight="1" x14ac:dyDescent="0.5">
      <c r="C57" s="265" t="str">
        <f>IF(X53&lt;60," ",IF(X53&lt;70," ",IF(X53&lt;80," ",IF(X53&lt;90,"P",IF(X53&lt;=100," "," ")))))</f>
        <v xml:space="preserve"> </v>
      </c>
      <c r="E57" s="263"/>
      <c r="F57" s="227" t="s">
        <v>95</v>
      </c>
      <c r="I57" s="264"/>
      <c r="J57" s="264"/>
      <c r="K57" s="227" t="s">
        <v>89</v>
      </c>
      <c r="Q57" s="227"/>
      <c r="AH57" s="191"/>
      <c r="AI57" s="191"/>
      <c r="AJ57" s="191"/>
      <c r="AK57" s="191"/>
      <c r="AL57" s="191"/>
      <c r="AM57" s="191"/>
      <c r="AN57" s="193"/>
      <c r="AO57" s="193"/>
      <c r="AP57" s="193"/>
      <c r="AQ57" s="191"/>
      <c r="AR57" s="191"/>
      <c r="AS57" s="200"/>
      <c r="AT57" s="200"/>
      <c r="AU57" s="200"/>
    </row>
    <row r="58" spans="1:60" s="190" customFormat="1" ht="13.5" customHeight="1" x14ac:dyDescent="0.5">
      <c r="C58" s="265" t="str">
        <f>IF(X53&lt;60," ",IF(X53&lt;70," ",IF(X53&lt;80,"P",IF(X53&lt;90," ",IF(X53&lt;=100," "," ")))))</f>
        <v xml:space="preserve"> </v>
      </c>
      <c r="E58" s="263"/>
      <c r="F58" s="227" t="s">
        <v>94</v>
      </c>
      <c r="I58" s="264"/>
      <c r="J58" s="264"/>
      <c r="K58" s="227" t="s">
        <v>90</v>
      </c>
      <c r="Q58" s="227"/>
      <c r="AH58" s="191"/>
      <c r="AI58" s="191"/>
      <c r="AJ58" s="191"/>
      <c r="AK58" s="191"/>
      <c r="AL58" s="191"/>
      <c r="AM58" s="191"/>
      <c r="AN58" s="193"/>
      <c r="AO58" s="193"/>
      <c r="AP58" s="193"/>
      <c r="AQ58" s="191"/>
      <c r="AR58" s="191"/>
      <c r="AS58" s="200"/>
      <c r="AT58" s="200"/>
      <c r="AU58" s="200"/>
    </row>
    <row r="59" spans="1:60" s="190" customFormat="1" ht="13.5" customHeight="1" x14ac:dyDescent="0.5">
      <c r="C59" s="265" t="str">
        <f>IF(X53&lt;60," ",IF(X53&lt;70,"P",IF(X53&lt;80," ",IF(X53&lt;90," ",IF(X53&lt;=100," "," ")))))</f>
        <v xml:space="preserve"> </v>
      </c>
      <c r="E59" s="263"/>
      <c r="F59" s="227" t="s">
        <v>96</v>
      </c>
      <c r="I59" s="264"/>
      <c r="J59" s="264"/>
      <c r="K59" s="227" t="s">
        <v>91</v>
      </c>
      <c r="Q59" s="227"/>
      <c r="AH59" s="191"/>
      <c r="AI59" s="191"/>
      <c r="AJ59" s="191"/>
      <c r="AK59" s="191"/>
      <c r="AL59" s="191"/>
      <c r="AM59" s="191"/>
      <c r="AN59" s="193"/>
      <c r="AO59" s="193"/>
      <c r="AP59" s="193"/>
      <c r="AQ59" s="191"/>
      <c r="AR59" s="191"/>
      <c r="AS59" s="200"/>
      <c r="AT59" s="200"/>
      <c r="AU59" s="200"/>
    </row>
    <row r="60" spans="1:60" s="190" customFormat="1" ht="13.5" customHeight="1" x14ac:dyDescent="0.5">
      <c r="C60" s="265" t="str">
        <f>IF(X53&lt;60,"P",IF(X53&lt;70," ",IF(X53&lt;80," ",IF(X53&lt;90," ",IF(X53&lt;=100," "," ")))))</f>
        <v>P</v>
      </c>
      <c r="E60" s="263"/>
      <c r="F60" s="227" t="s">
        <v>97</v>
      </c>
      <c r="I60" s="264"/>
      <c r="J60" s="264"/>
      <c r="K60" s="227" t="s">
        <v>92</v>
      </c>
      <c r="Q60" s="227"/>
      <c r="AH60" s="191"/>
      <c r="AI60" s="191"/>
      <c r="AJ60" s="191"/>
      <c r="AK60" s="191"/>
      <c r="AL60" s="191"/>
      <c r="AM60" s="191"/>
      <c r="AN60" s="193"/>
      <c r="AO60" s="193"/>
      <c r="AP60" s="193"/>
      <c r="AQ60" s="191"/>
      <c r="AR60" s="191"/>
      <c r="AS60" s="200"/>
      <c r="AT60" s="200"/>
      <c r="AU60" s="200"/>
    </row>
    <row r="61" spans="1:60" s="190" customFormat="1" ht="3.75" customHeight="1" x14ac:dyDescent="0.2">
      <c r="AH61" s="191"/>
      <c r="AI61" s="191"/>
      <c r="AJ61" s="191"/>
      <c r="AK61" s="191"/>
      <c r="AL61" s="191"/>
      <c r="AM61" s="191"/>
      <c r="AN61" s="193"/>
      <c r="AO61" s="193"/>
      <c r="AP61" s="193"/>
      <c r="AQ61" s="191"/>
      <c r="AR61" s="191"/>
      <c r="AS61" s="200"/>
      <c r="AT61" s="200"/>
      <c r="AU61" s="200"/>
    </row>
    <row r="62" spans="1:60" ht="18.75" customHeight="1" x14ac:dyDescent="0.2">
      <c r="B62" s="228" t="s">
        <v>137</v>
      </c>
      <c r="BF62" s="124"/>
      <c r="BG62" s="124"/>
      <c r="BH62" s="123"/>
    </row>
    <row r="63" spans="1:60" s="123" customFormat="1" ht="15" customHeight="1" x14ac:dyDescent="0.2">
      <c r="B63" s="1234" t="s">
        <v>138</v>
      </c>
      <c r="C63" s="1234"/>
      <c r="D63" s="1234"/>
      <c r="E63" s="1234"/>
      <c r="F63" s="1234"/>
      <c r="G63" s="1234"/>
      <c r="H63" s="1234"/>
      <c r="I63" s="1234"/>
      <c r="J63" s="1234"/>
      <c r="K63" s="1234"/>
      <c r="L63" s="1234" t="s">
        <v>140</v>
      </c>
      <c r="M63" s="1234"/>
      <c r="N63" s="1234"/>
      <c r="O63" s="1234"/>
      <c r="P63" s="1234"/>
      <c r="Q63" s="1234"/>
      <c r="R63" s="1234"/>
      <c r="S63" s="1234"/>
      <c r="T63" s="1234" t="s">
        <v>141</v>
      </c>
      <c r="U63" s="1234"/>
      <c r="V63" s="1234"/>
      <c r="W63" s="1234"/>
      <c r="X63" s="1234"/>
      <c r="Y63" s="1234"/>
      <c r="Z63" s="1234"/>
      <c r="AA63" s="1234"/>
      <c r="AB63" s="1234"/>
      <c r="AC63" s="1234"/>
      <c r="AD63" s="1234"/>
      <c r="AE63" s="1234"/>
      <c r="AF63" s="1234"/>
      <c r="AG63" s="1234"/>
      <c r="AH63" s="1234" t="s">
        <v>142</v>
      </c>
      <c r="AI63" s="1234"/>
      <c r="AJ63" s="1234"/>
      <c r="AK63" s="1234"/>
      <c r="AL63" s="1234"/>
      <c r="AM63" s="1234"/>
      <c r="AN63" s="1234"/>
      <c r="AO63" s="1234"/>
      <c r="AP63" s="1234"/>
      <c r="BE63" s="124"/>
      <c r="BF63" s="124"/>
      <c r="BG63" s="124"/>
    </row>
    <row r="64" spans="1:60" s="123" customFormat="1" ht="15" customHeight="1" x14ac:dyDescent="0.2">
      <c r="B64" s="1204" t="s">
        <v>139</v>
      </c>
      <c r="C64" s="1204"/>
      <c r="D64" s="1204"/>
      <c r="E64" s="1204"/>
      <c r="F64" s="1204"/>
      <c r="G64" s="1204"/>
      <c r="H64" s="1204"/>
      <c r="I64" s="1204"/>
      <c r="J64" s="1204"/>
      <c r="K64" s="1204"/>
      <c r="L64" s="1204"/>
      <c r="M64" s="1204"/>
      <c r="N64" s="1204"/>
      <c r="O64" s="1204"/>
      <c r="P64" s="1204"/>
      <c r="Q64" s="1204"/>
      <c r="R64" s="1204"/>
      <c r="S64" s="1204"/>
      <c r="T64" s="1204"/>
      <c r="U64" s="1204"/>
      <c r="V64" s="1204"/>
      <c r="W64" s="1204"/>
      <c r="X64" s="1204"/>
      <c r="Y64" s="1204"/>
      <c r="Z64" s="1204"/>
      <c r="AA64" s="1204"/>
      <c r="AB64" s="1204"/>
      <c r="AC64" s="1204"/>
      <c r="AD64" s="1204"/>
      <c r="AE64" s="1204"/>
      <c r="AF64" s="1204"/>
      <c r="AG64" s="1204"/>
      <c r="AH64" s="1204"/>
      <c r="AI64" s="1204"/>
      <c r="AJ64" s="1204"/>
      <c r="AK64" s="1204"/>
      <c r="AL64" s="1204"/>
      <c r="AM64" s="1204"/>
      <c r="AN64" s="1204"/>
      <c r="AO64" s="1204"/>
      <c r="AP64" s="1204"/>
      <c r="BE64" s="124"/>
      <c r="BF64" s="124"/>
      <c r="BG64" s="124"/>
    </row>
    <row r="65" spans="2:63" s="240" customFormat="1" ht="15" customHeight="1" x14ac:dyDescent="0.2">
      <c r="B65" s="1205" t="s">
        <v>30</v>
      </c>
      <c r="C65" s="1205"/>
      <c r="D65" s="1205"/>
      <c r="E65" s="1205"/>
      <c r="F65" s="1205"/>
      <c r="G65" s="1205"/>
      <c r="H65" s="1205"/>
      <c r="I65" s="1205"/>
      <c r="J65" s="1205"/>
      <c r="K65" s="1205"/>
      <c r="L65" s="1205" t="s">
        <v>21</v>
      </c>
      <c r="M65" s="1205"/>
      <c r="N65" s="1205"/>
      <c r="O65" s="1205"/>
      <c r="P65" s="1205"/>
      <c r="Q65" s="1205"/>
      <c r="R65" s="1205"/>
      <c r="S65" s="1205"/>
      <c r="T65" s="1205" t="s">
        <v>58</v>
      </c>
      <c r="U65" s="1205"/>
      <c r="V65" s="1205"/>
      <c r="W65" s="1205"/>
      <c r="X65" s="1205"/>
      <c r="Y65" s="1205"/>
      <c r="Z65" s="1205"/>
      <c r="AA65" s="1205"/>
      <c r="AB65" s="1205"/>
      <c r="AC65" s="1205"/>
      <c r="AD65" s="1205"/>
      <c r="AE65" s="1205"/>
      <c r="AF65" s="1205"/>
      <c r="AG65" s="1205"/>
      <c r="AH65" s="1205" t="s">
        <v>22</v>
      </c>
      <c r="AI65" s="1205"/>
      <c r="AJ65" s="1205"/>
      <c r="AK65" s="1205"/>
      <c r="AL65" s="1205"/>
      <c r="AM65" s="1205"/>
      <c r="AN65" s="1205"/>
      <c r="AO65" s="1205"/>
      <c r="AP65" s="1205"/>
      <c r="AQ65" s="239"/>
      <c r="AT65" s="239"/>
      <c r="AU65" s="239"/>
      <c r="AV65" s="239"/>
    </row>
    <row r="66" spans="2:63" ht="36.75" customHeight="1" x14ac:dyDescent="0.2">
      <c r="B66" s="1232"/>
      <c r="C66" s="1232"/>
      <c r="D66" s="1232"/>
      <c r="E66" s="1232"/>
      <c r="F66" s="1232"/>
      <c r="G66" s="1232"/>
      <c r="H66" s="1232"/>
      <c r="I66" s="1232"/>
      <c r="J66" s="1232"/>
      <c r="K66" s="1232"/>
      <c r="L66" s="1232"/>
      <c r="M66" s="1232"/>
      <c r="N66" s="1232"/>
      <c r="O66" s="1232"/>
      <c r="P66" s="1232"/>
      <c r="Q66" s="1232"/>
      <c r="R66" s="1232"/>
      <c r="S66" s="1232"/>
      <c r="T66" s="1232"/>
      <c r="U66" s="1232"/>
      <c r="V66" s="1232"/>
      <c r="W66" s="1232"/>
      <c r="X66" s="1232"/>
      <c r="Y66" s="1232"/>
      <c r="Z66" s="1232"/>
      <c r="AA66" s="1232"/>
      <c r="AB66" s="1232"/>
      <c r="AC66" s="1232"/>
      <c r="AD66" s="1232"/>
      <c r="AE66" s="1232"/>
      <c r="AF66" s="1232"/>
      <c r="AG66" s="1232"/>
      <c r="AH66" s="1232"/>
      <c r="AI66" s="1232"/>
      <c r="AJ66" s="1232"/>
      <c r="AK66" s="1232"/>
      <c r="AL66" s="1232"/>
      <c r="AM66" s="1232"/>
      <c r="AN66" s="1232"/>
      <c r="AO66" s="1232"/>
      <c r="AP66" s="1232"/>
      <c r="BF66" s="124"/>
      <c r="BG66" s="124"/>
      <c r="BH66" s="123"/>
    </row>
    <row r="67" spans="2:63" ht="3" customHeight="1" x14ac:dyDescent="0.2"/>
    <row r="68" spans="2:63" ht="3" customHeight="1" x14ac:dyDescent="0.2"/>
    <row r="69" spans="2:63" s="159" customFormat="1" ht="34.5" customHeight="1" x14ac:dyDescent="0.2">
      <c r="B69" s="1100" t="s">
        <v>204</v>
      </c>
      <c r="C69" s="1100"/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1100"/>
      <c r="AC69" s="1100"/>
      <c r="AD69" s="1100"/>
      <c r="AE69" s="1100"/>
      <c r="AF69" s="1100"/>
      <c r="AG69" s="1100"/>
      <c r="AH69" s="1100"/>
      <c r="AI69" s="1100"/>
      <c r="AJ69" s="1100"/>
      <c r="AK69" s="1100"/>
      <c r="AL69" s="1100"/>
      <c r="AM69" s="1100"/>
      <c r="AN69" s="1100"/>
      <c r="AO69" s="1100"/>
      <c r="AP69" s="1100"/>
      <c r="AV69" s="160"/>
      <c r="AW69" s="160"/>
      <c r="AX69" s="160"/>
      <c r="AY69" s="160"/>
      <c r="AZ69" s="160"/>
      <c r="BA69" s="160"/>
      <c r="BB69" s="161"/>
      <c r="BC69" s="161"/>
      <c r="BD69" s="161"/>
      <c r="BE69" s="160"/>
      <c r="BF69" s="160"/>
      <c r="BG69" s="161"/>
      <c r="BH69" s="161"/>
    </row>
    <row r="70" spans="2:63" ht="22.5" customHeight="1" x14ac:dyDescent="0.2">
      <c r="B70" s="1233" t="s">
        <v>143</v>
      </c>
      <c r="C70" s="1233"/>
      <c r="D70" s="1233"/>
      <c r="E70" s="1233"/>
      <c r="F70" s="1233"/>
      <c r="G70" s="1233"/>
      <c r="H70" s="1233"/>
      <c r="I70" s="1233"/>
      <c r="J70" s="1233"/>
      <c r="K70" s="1233"/>
      <c r="L70" s="1233"/>
      <c r="M70" s="1233"/>
      <c r="N70" s="1233"/>
      <c r="O70" s="1233"/>
      <c r="P70" s="1233"/>
      <c r="Q70" s="1233"/>
      <c r="R70" s="1233"/>
      <c r="S70" s="1233"/>
      <c r="T70" s="1233"/>
      <c r="U70" s="1233"/>
      <c r="V70" s="1233"/>
      <c r="W70" s="1233"/>
      <c r="X70" s="1233"/>
      <c r="Y70" s="1233"/>
      <c r="Z70" s="1233"/>
      <c r="AA70" s="1233"/>
      <c r="AB70" s="1233"/>
      <c r="AC70" s="1233"/>
      <c r="AD70" s="1233"/>
      <c r="AE70" s="1233"/>
      <c r="AF70" s="1233"/>
      <c r="AG70" s="1233"/>
      <c r="AH70" s="1233"/>
      <c r="AI70" s="1233"/>
      <c r="AJ70" s="1233"/>
      <c r="AK70" s="1233"/>
      <c r="AL70" s="1233"/>
      <c r="AM70" s="1233"/>
      <c r="AN70" s="1233"/>
      <c r="AO70" s="1233"/>
      <c r="AP70" s="1233"/>
      <c r="BF70" s="124"/>
      <c r="BG70" s="124"/>
      <c r="BH70" s="123"/>
    </row>
    <row r="71" spans="2:63" ht="84.75" customHeight="1" x14ac:dyDescent="0.2">
      <c r="C71" s="1226" t="str">
        <f>B10&amp;" ตำแหน่ง "&amp;VLOOKUP($AT$2,DATA!$A:$W,5,0)&amp;"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ในการกำหนดน้ำหนักและเป้าหมายตัวชี้วัด"&amp;"รวมทั้งกำหนดน้ำหนักสมรรถนะหลัก และและสมรรถนะประจำสายงานในแต่ละสมรรถนะ พร้อมลงชื่อรับทราบข้อตกลงการปฏิบัติราชการร่วมกันตั้งแต่เริ่มระยะการประเมิน"</f>
        <v xml:space="preserve"> นางสมพิศ  แสนศักดิ์ดา ตำแหน่ง เจ้าพนักงานธุรการ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ในการกำหนดน้ำหนักและเป้าหมายตัวชี้วัดรวมทั้งกำหนดน้ำหนักสมรรถนะหลัก และและสมรรถนะประจำสายงานในแต่ละสมรรถนะ พร้อมลงชื่อรับทราบข้อตกลงการปฏิบัติราชการร่วมกันตั้งแต่เริ่มระยะการประเมิน</v>
      </c>
      <c r="D71" s="1226"/>
      <c r="E71" s="1226"/>
      <c r="F71" s="1226"/>
      <c r="G71" s="1226"/>
      <c r="H71" s="1226"/>
      <c r="I71" s="1226"/>
      <c r="J71" s="1226"/>
      <c r="K71" s="1226"/>
      <c r="L71" s="1226"/>
      <c r="M71" s="1226"/>
      <c r="N71" s="1226"/>
      <c r="O71" s="1226"/>
      <c r="P71" s="1226"/>
      <c r="Q71" s="1226"/>
      <c r="R71" s="1226"/>
      <c r="S71" s="1226"/>
      <c r="T71" s="1226"/>
      <c r="U71" s="1226"/>
      <c r="V71" s="1226"/>
      <c r="W71" s="1226"/>
      <c r="X71" s="1226"/>
      <c r="Y71" s="1226"/>
      <c r="Z71" s="1226"/>
      <c r="AA71" s="1226"/>
      <c r="AB71" s="1226"/>
      <c r="AC71" s="1226"/>
      <c r="AD71" s="1226"/>
      <c r="AE71" s="1226"/>
      <c r="AF71" s="1226"/>
      <c r="AG71" s="1226"/>
      <c r="AH71" s="1226"/>
      <c r="AI71" s="1226"/>
      <c r="AJ71" s="1226"/>
      <c r="AK71" s="1226"/>
      <c r="AL71" s="1226"/>
      <c r="AM71" s="1226"/>
      <c r="AN71" s="1226"/>
      <c r="AO71" s="1226"/>
      <c r="AP71" s="1226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</row>
    <row r="72" spans="2:63" s="150" customFormat="1" ht="32.25" customHeight="1" x14ac:dyDescent="0.2">
      <c r="AV72" s="201"/>
      <c r="AW72" s="201"/>
      <c r="AX72" s="201"/>
      <c r="AY72" s="201"/>
      <c r="AZ72" s="201"/>
      <c r="BA72" s="201"/>
      <c r="BB72" s="201"/>
      <c r="BC72" s="201"/>
      <c r="BD72" s="201"/>
      <c r="BE72" s="202"/>
      <c r="BF72" s="202"/>
      <c r="BG72" s="202"/>
      <c r="BH72" s="201"/>
    </row>
    <row r="73" spans="2:63" s="150" customFormat="1" ht="22.5" customHeight="1" x14ac:dyDescent="0.2">
      <c r="H73" s="1230" t="str">
        <f>IF(VLOOKUP($AT$2,DATA!$A:$W,2,0)="นาย"," ",IF(VLOOKUP($AT$2,DATA!$A:$W,2,0)="นาง"," ",IF(VLOOKUP($AT$2,DATA!$A:$W,2,0)="นางสาว"," ",VLOOKUP($AT$2,DATA!$A:$W,2,0))))</f>
        <v xml:space="preserve"> </v>
      </c>
      <c r="I73" s="1230"/>
      <c r="J73" s="1230"/>
      <c r="K73" s="1230"/>
      <c r="L73" s="1230"/>
      <c r="M73" s="1230"/>
      <c r="Z73" s="1230" t="str">
        <f>IF(VLOOKUP($AT$2,DATA!$A:$W,15,0)="นาย"," ",IF(VLOOKUP($AT$2,DATA!$A:$W,15,0)="นาง"," ",IF(VLOOKUP($AT$2,DATA!$A:$W,15,0)="นางสาว"," ",VLOOKUP($AT$2,DATA!$A:$W,15,0))))</f>
        <v xml:space="preserve">นาง </v>
      </c>
      <c r="AA73" s="1230"/>
      <c r="AB73" s="1230"/>
      <c r="AC73" s="1230"/>
      <c r="AD73" s="1230"/>
      <c r="AE73" s="1230"/>
      <c r="AF73" s="1230"/>
      <c r="AG73" s="1230"/>
      <c r="AH73" s="1230"/>
      <c r="AI73" s="1230"/>
      <c r="AJ73" s="1230"/>
      <c r="AK73" s="1230"/>
      <c r="AQ73" s="206"/>
      <c r="AR73" s="206"/>
      <c r="AV73" s="154"/>
      <c r="AW73" s="154"/>
      <c r="AX73" s="154"/>
      <c r="AY73" s="154"/>
      <c r="AZ73" s="154"/>
      <c r="BA73" s="154"/>
      <c r="BB73" s="154"/>
      <c r="BC73" s="154"/>
      <c r="BD73" s="154"/>
      <c r="BE73" s="242"/>
      <c r="BF73" s="242"/>
      <c r="BG73" s="242"/>
      <c r="BH73" s="154"/>
    </row>
    <row r="74" spans="2:63" s="150" customFormat="1" ht="22.5" customHeight="1" x14ac:dyDescent="0.2">
      <c r="H74" s="1231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(นางสมพิศ  แสนศักดิ์ดา)</v>
      </c>
      <c r="I74" s="1231"/>
      <c r="J74" s="1231"/>
      <c r="K74" s="1231"/>
      <c r="L74" s="1231"/>
      <c r="M74" s="1231"/>
      <c r="Z74" s="1231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(นลินภัสร์  โสภณวัฒนะนนท์)</v>
      </c>
      <c r="AA74" s="1231"/>
      <c r="AB74" s="1231"/>
      <c r="AC74" s="1231"/>
      <c r="AD74" s="1231"/>
      <c r="AE74" s="1231"/>
      <c r="AF74" s="1231"/>
      <c r="AG74" s="1231"/>
      <c r="AH74" s="1231"/>
      <c r="AI74" s="1231"/>
      <c r="AJ74" s="1231"/>
      <c r="AK74" s="1231"/>
      <c r="AQ74" s="206"/>
      <c r="AR74" s="206"/>
      <c r="AV74" s="154"/>
      <c r="AW74" s="154"/>
      <c r="AX74" s="154"/>
      <c r="AY74" s="154"/>
      <c r="AZ74" s="154"/>
      <c r="BA74" s="154"/>
      <c r="BB74" s="154"/>
      <c r="BC74" s="154"/>
      <c r="BD74" s="154"/>
      <c r="BE74" s="242"/>
      <c r="BF74" s="242"/>
      <c r="BG74" s="242"/>
      <c r="BH74" s="154"/>
    </row>
    <row r="75" spans="2:63" s="150" customFormat="1" ht="20.25" customHeight="1" x14ac:dyDescent="0.2">
      <c r="G75" s="243" t="s">
        <v>111</v>
      </c>
      <c r="H75" s="1224" t="str">
        <f>IF(VLOOKUP($AT$2,DATA!$A:$W,6,0)=0,VLOOKUP($AT$2,DATA!$A:$W,5,0)&amp;VLOOKUP($AT$2,DATA!$A:$W,7,0),VLOOKUP($AT$2,DATA!$A:$W,5,0))</f>
        <v>เจ้าพนักงานธุรการ</v>
      </c>
      <c r="I75" s="1224"/>
      <c r="J75" s="1224"/>
      <c r="K75" s="1224"/>
      <c r="L75" s="1224"/>
      <c r="M75" s="1224"/>
      <c r="Y75" s="243" t="s">
        <v>111</v>
      </c>
      <c r="Z75" s="1225" t="str">
        <f>VLOOKUP($AT$2,DATA!$A:$W,18,0)</f>
        <v>หัวหน้าสำนักปลัด</v>
      </c>
      <c r="AA75" s="1225"/>
      <c r="AB75" s="1225"/>
      <c r="AC75" s="1225"/>
      <c r="AD75" s="1225"/>
      <c r="AE75" s="1225"/>
      <c r="AF75" s="1225"/>
      <c r="AG75" s="1225"/>
      <c r="AH75" s="1225"/>
      <c r="AI75" s="1225"/>
      <c r="AJ75" s="1225"/>
      <c r="AK75" s="1225"/>
      <c r="AQ75" s="206"/>
      <c r="AR75" s="206"/>
      <c r="AV75" s="154"/>
      <c r="AW75" s="154"/>
      <c r="AX75" s="154"/>
      <c r="AY75" s="154"/>
      <c r="AZ75" s="154"/>
      <c r="BA75" s="154"/>
      <c r="BB75" s="154"/>
      <c r="BC75" s="154"/>
      <c r="BD75" s="154"/>
      <c r="BE75" s="242"/>
      <c r="BF75" s="242"/>
      <c r="BG75" s="242"/>
      <c r="BH75" s="154"/>
    </row>
    <row r="76" spans="2:63" s="150" customFormat="1" ht="20.25" customHeight="1" x14ac:dyDescent="0.2">
      <c r="G76" s="243"/>
      <c r="H76" s="1224" t="str">
        <f>IF(VLOOKUP($AT$2,DATA!$A:$W,6,0)=0,"",("("&amp;VLOOKUP($AT$2,DATA!$A:$W,6,0)&amp;" ระดับ"&amp;VLOOKUP($AT$2,DATA!$A:$W,7,0)&amp;")"))</f>
        <v>(เจ้าพนักงานธุรการ ระดับชำนาญงาน)</v>
      </c>
      <c r="I76" s="1224"/>
      <c r="J76" s="1224"/>
      <c r="K76" s="1224"/>
      <c r="L76" s="1224"/>
      <c r="M76" s="1224"/>
      <c r="Y76" s="243"/>
      <c r="Z76" s="1225" t="str">
        <f>IF(VLOOKUP($AT$2,DATA!$A:$W,19,0)=0,"",("("&amp;VLOOKUP($AT$2,DATA!$A:$W,19,0)&amp;" ระดับ"&amp;VLOOKUP($AT$2,DATA!$A:$W,20,0)&amp;")"))</f>
        <v>(นักบริหารงานทั่วไป ระดับต้น)</v>
      </c>
      <c r="AA76" s="1225"/>
      <c r="AB76" s="1225"/>
      <c r="AC76" s="1225"/>
      <c r="AD76" s="1225"/>
      <c r="AE76" s="1225"/>
      <c r="AF76" s="1225"/>
      <c r="AG76" s="1225"/>
      <c r="AH76" s="1225"/>
      <c r="AI76" s="1225"/>
      <c r="AJ76" s="1225"/>
      <c r="AK76" s="1225"/>
      <c r="AQ76" s="206"/>
      <c r="AR76" s="206"/>
      <c r="AV76" s="154"/>
      <c r="AW76" s="154"/>
      <c r="AX76" s="154"/>
      <c r="AY76" s="154"/>
      <c r="AZ76" s="154"/>
      <c r="BA76" s="154"/>
      <c r="BB76" s="154"/>
      <c r="BC76" s="154"/>
      <c r="BD76" s="154"/>
      <c r="BE76" s="242"/>
      <c r="BF76" s="242"/>
      <c r="BG76" s="242"/>
      <c r="BH76" s="154"/>
    </row>
    <row r="77" spans="2:63" s="150" customFormat="1" ht="20.25" customHeight="1" x14ac:dyDescent="0.2">
      <c r="G77" s="243"/>
      <c r="H77" s="243"/>
      <c r="I77" s="243"/>
      <c r="J77" s="243"/>
      <c r="K77" s="243"/>
      <c r="L77" s="243"/>
      <c r="M77" s="243"/>
      <c r="Y77" s="243"/>
      <c r="Z77" s="1225" t="str">
        <f>IF(VLOOKUP($AT$2,DATA!$A:$W,21,0)=0,"",VLOOKUP($AT$2,DATA!$A:$W,21,0))</f>
        <v/>
      </c>
      <c r="AA77" s="1225"/>
      <c r="AB77" s="1225"/>
      <c r="AC77" s="1225"/>
      <c r="AD77" s="1225"/>
      <c r="AE77" s="1225"/>
      <c r="AF77" s="1225"/>
      <c r="AG77" s="1225"/>
      <c r="AH77" s="1225"/>
      <c r="AI77" s="1225"/>
      <c r="AJ77" s="1225"/>
      <c r="AK77" s="1225"/>
      <c r="AQ77" s="206"/>
      <c r="AR77" s="206"/>
      <c r="AV77" s="154"/>
      <c r="AW77" s="154"/>
      <c r="AX77" s="154"/>
      <c r="AY77" s="154"/>
      <c r="AZ77" s="154"/>
      <c r="BA77" s="154"/>
      <c r="BB77" s="154"/>
      <c r="BC77" s="154"/>
      <c r="BD77" s="154"/>
      <c r="BE77" s="242"/>
      <c r="BF77" s="242"/>
      <c r="BG77" s="242"/>
      <c r="BH77" s="154"/>
    </row>
    <row r="78" spans="2:63" s="150" customFormat="1" ht="22.5" customHeight="1" x14ac:dyDescent="0.2">
      <c r="G78" s="243" t="s">
        <v>144</v>
      </c>
      <c r="H78" s="1212" t="s">
        <v>195</v>
      </c>
      <c r="I78" s="1212"/>
      <c r="J78" s="1212"/>
      <c r="K78" s="1212"/>
      <c r="L78" s="1212"/>
      <c r="M78" s="1212"/>
      <c r="R78" s="244"/>
      <c r="S78" s="244"/>
      <c r="T78" s="244"/>
      <c r="U78" s="244"/>
      <c r="V78" s="244"/>
      <c r="W78" s="244"/>
      <c r="X78" s="244"/>
      <c r="Y78" s="243" t="s">
        <v>144</v>
      </c>
      <c r="Z78" s="1212" t="s">
        <v>195</v>
      </c>
      <c r="AA78" s="1212"/>
      <c r="AB78" s="1212"/>
      <c r="AC78" s="1212"/>
      <c r="AD78" s="1212"/>
      <c r="AE78" s="1212"/>
      <c r="AF78" s="1212"/>
      <c r="AG78" s="1212"/>
      <c r="AH78" s="1212"/>
      <c r="AI78" s="1212"/>
      <c r="AJ78" s="1212"/>
      <c r="AK78" s="1212"/>
      <c r="AQ78" s="206"/>
      <c r="AR78" s="206"/>
      <c r="AV78" s="154"/>
      <c r="AW78" s="154"/>
      <c r="AX78" s="154"/>
      <c r="AY78" s="154"/>
      <c r="AZ78" s="154"/>
      <c r="BA78" s="154"/>
      <c r="BB78" s="154"/>
      <c r="BC78" s="154"/>
      <c r="BD78" s="154"/>
      <c r="BE78" s="242"/>
      <c r="BF78" s="242"/>
      <c r="BG78" s="242"/>
      <c r="BH78" s="154"/>
    </row>
    <row r="79" spans="2:63" s="150" customFormat="1" ht="11.25" customHeight="1" x14ac:dyDescent="0.2">
      <c r="AQ79" s="206"/>
      <c r="AR79" s="206"/>
      <c r="AV79" s="201"/>
      <c r="AW79" s="201"/>
      <c r="AX79" s="201"/>
      <c r="AY79" s="201"/>
      <c r="AZ79" s="201"/>
      <c r="BA79" s="201"/>
      <c r="BB79" s="201"/>
      <c r="BC79" s="201"/>
      <c r="BD79" s="201"/>
      <c r="BE79" s="202"/>
      <c r="BF79" s="202"/>
      <c r="BG79" s="202"/>
      <c r="BH79" s="201"/>
    </row>
    <row r="80" spans="2:63" s="150" customFormat="1" ht="22.5" customHeight="1" x14ac:dyDescent="0.2">
      <c r="B80" s="1221" t="s">
        <v>145</v>
      </c>
      <c r="C80" s="1221"/>
      <c r="D80" s="1221"/>
      <c r="E80" s="1221"/>
      <c r="F80" s="1221"/>
      <c r="G80" s="1221"/>
      <c r="H80" s="1221"/>
      <c r="I80" s="1221"/>
      <c r="J80" s="1221"/>
      <c r="K80" s="1221"/>
      <c r="L80" s="1221"/>
      <c r="M80" s="1221"/>
      <c r="N80" s="1221"/>
      <c r="O80" s="1221"/>
      <c r="P80" s="1221"/>
      <c r="Q80" s="1221"/>
      <c r="R80" s="1221"/>
      <c r="S80" s="1221"/>
      <c r="T80" s="1221"/>
      <c r="U80" s="1221"/>
      <c r="V80" s="1221"/>
      <c r="W80" s="1221"/>
      <c r="X80" s="1221"/>
      <c r="Y80" s="1221"/>
      <c r="Z80" s="1221"/>
      <c r="AA80" s="1221"/>
      <c r="AB80" s="1221"/>
      <c r="AC80" s="1221"/>
      <c r="AD80" s="1221"/>
      <c r="AE80" s="1221"/>
      <c r="AF80" s="1221"/>
      <c r="AG80" s="1221"/>
      <c r="AH80" s="1221"/>
      <c r="AI80" s="1221"/>
      <c r="AJ80" s="1221"/>
      <c r="AK80" s="1221"/>
      <c r="AL80" s="1221"/>
      <c r="AM80" s="1221"/>
      <c r="AN80" s="1221"/>
      <c r="AO80" s="1221"/>
      <c r="AP80" s="1221"/>
      <c r="AQ80" s="206"/>
      <c r="AR80" s="206"/>
      <c r="AV80" s="201"/>
      <c r="AW80" s="201"/>
      <c r="AX80" s="201"/>
      <c r="AY80" s="201"/>
      <c r="AZ80" s="201"/>
      <c r="BA80" s="201"/>
      <c r="BB80" s="201"/>
      <c r="BC80" s="201"/>
      <c r="BD80" s="201"/>
      <c r="BE80" s="202"/>
      <c r="BF80" s="202"/>
      <c r="BG80" s="202"/>
      <c r="BH80" s="201"/>
    </row>
    <row r="81" spans="2:60" s="368" customFormat="1" ht="22.5" customHeight="1" x14ac:dyDescent="0.55000000000000004">
      <c r="B81" s="1227" t="s">
        <v>1079</v>
      </c>
      <c r="C81" s="1228"/>
      <c r="D81" s="1228"/>
      <c r="E81" s="1228"/>
      <c r="F81" s="1228"/>
      <c r="G81" s="1228"/>
      <c r="H81" s="1228"/>
      <c r="I81" s="1228"/>
      <c r="J81" s="1228"/>
      <c r="K81" s="1228"/>
      <c r="L81" s="1229"/>
      <c r="M81" s="1227" t="s">
        <v>1080</v>
      </c>
      <c r="N81" s="1228"/>
      <c r="O81" s="1228"/>
      <c r="P81" s="1228"/>
      <c r="Q81" s="1228"/>
      <c r="R81" s="1228"/>
      <c r="S81" s="1228"/>
      <c r="T81" s="1228"/>
      <c r="U81" s="1228"/>
      <c r="V81" s="1228"/>
      <c r="W81" s="1228"/>
      <c r="X81" s="1228"/>
      <c r="Y81" s="1228"/>
      <c r="Z81" s="1228"/>
      <c r="AA81" s="1229"/>
      <c r="AB81" s="1227" t="s">
        <v>1080</v>
      </c>
      <c r="AC81" s="1228"/>
      <c r="AD81" s="1228"/>
      <c r="AE81" s="1228"/>
      <c r="AF81" s="1228"/>
      <c r="AG81" s="1228"/>
      <c r="AH81" s="1228"/>
      <c r="AI81" s="1228"/>
      <c r="AJ81" s="1228"/>
      <c r="AK81" s="1228"/>
      <c r="AL81" s="1228"/>
      <c r="AM81" s="1228"/>
      <c r="AN81" s="1228"/>
      <c r="AO81" s="1228"/>
      <c r="AP81" s="1229"/>
      <c r="AQ81" s="207"/>
      <c r="AR81" s="207"/>
      <c r="BE81" s="209"/>
      <c r="BF81" s="209"/>
      <c r="BG81" s="209"/>
    </row>
    <row r="82" spans="2:60" s="150" customFormat="1" ht="22.5" customHeight="1" x14ac:dyDescent="0.2">
      <c r="B82" s="245"/>
      <c r="C82" s="206"/>
      <c r="D82" s="206" t="s">
        <v>146</v>
      </c>
      <c r="E82" s="206"/>
      <c r="F82" s="206"/>
      <c r="G82" s="206"/>
      <c r="H82" s="206"/>
      <c r="I82" s="206"/>
      <c r="J82" s="206"/>
      <c r="K82" s="206"/>
      <c r="L82" s="246"/>
      <c r="M82" s="245" t="s">
        <v>154</v>
      </c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46"/>
      <c r="AB82" s="245"/>
      <c r="AC82" s="206"/>
      <c r="AD82" s="206" t="s">
        <v>147</v>
      </c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46"/>
      <c r="AQ82" s="206"/>
      <c r="AR82" s="206"/>
      <c r="AV82" s="201"/>
      <c r="AW82" s="201"/>
      <c r="AX82" s="201"/>
      <c r="AY82" s="201"/>
      <c r="AZ82" s="201"/>
      <c r="BA82" s="201"/>
      <c r="BB82" s="201"/>
      <c r="BC82" s="201"/>
      <c r="BD82" s="201"/>
      <c r="BE82" s="202"/>
      <c r="BF82" s="202"/>
      <c r="BG82" s="202"/>
      <c r="BH82" s="201"/>
    </row>
    <row r="83" spans="2:60" s="150" customFormat="1" ht="23.25" customHeight="1" x14ac:dyDescent="0.2">
      <c r="B83" s="245"/>
      <c r="C83" s="206"/>
      <c r="D83" s="206"/>
      <c r="E83" s="206"/>
      <c r="F83" s="206"/>
      <c r="G83" s="206"/>
      <c r="H83" s="206"/>
      <c r="I83" s="206"/>
      <c r="J83" s="206"/>
      <c r="K83" s="206"/>
      <c r="L83" s="246"/>
      <c r="M83" s="245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46"/>
      <c r="AB83" s="245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46"/>
      <c r="AQ83" s="206"/>
      <c r="AR83" s="206"/>
      <c r="AV83" s="201"/>
      <c r="AW83" s="201"/>
      <c r="AX83" s="201"/>
      <c r="AY83" s="201"/>
      <c r="AZ83" s="201"/>
      <c r="BA83" s="201"/>
      <c r="BB83" s="201"/>
      <c r="BC83" s="201"/>
      <c r="BD83" s="201"/>
      <c r="BE83" s="202"/>
      <c r="BF83" s="202"/>
      <c r="BG83" s="202"/>
      <c r="BH83" s="201"/>
    </row>
    <row r="84" spans="2:60" s="368" customFormat="1" ht="24.75" customHeight="1" x14ac:dyDescent="0.2">
      <c r="B84" s="247"/>
      <c r="C84" s="207"/>
      <c r="D84" s="207"/>
      <c r="E84" s="207"/>
      <c r="F84" s="207"/>
      <c r="G84" s="365"/>
      <c r="H84" s="207"/>
      <c r="I84" s="207"/>
      <c r="J84" s="207"/>
      <c r="K84" s="207"/>
      <c r="L84" s="248"/>
      <c r="M84" s="247"/>
      <c r="N84" s="207"/>
      <c r="O84" s="207"/>
      <c r="P84" s="207"/>
      <c r="Q84" s="207"/>
      <c r="R84" s="230"/>
      <c r="S84" s="230"/>
      <c r="T84" s="230"/>
      <c r="U84" s="230"/>
      <c r="V84" s="230"/>
      <c r="W84" s="230"/>
      <c r="X84" s="230"/>
      <c r="Y84" s="230"/>
      <c r="Z84" s="230"/>
      <c r="AA84" s="249"/>
      <c r="AB84" s="247"/>
      <c r="AC84" s="230"/>
      <c r="AD84" s="230"/>
      <c r="AE84" s="250" t="s">
        <v>148</v>
      </c>
      <c r="AF84" s="230"/>
      <c r="AG84" s="230"/>
      <c r="AH84" s="230"/>
      <c r="AI84" s="207"/>
      <c r="AJ84" s="207"/>
      <c r="AK84" s="207"/>
      <c r="AL84" s="207"/>
      <c r="AM84" s="207"/>
      <c r="AN84" s="207"/>
      <c r="AO84" s="207"/>
      <c r="AP84" s="251" t="s">
        <v>149</v>
      </c>
      <c r="AQ84" s="207"/>
      <c r="AR84" s="207"/>
      <c r="AV84" s="201"/>
      <c r="AW84" s="201"/>
      <c r="AX84" s="201"/>
      <c r="AY84" s="201"/>
      <c r="AZ84" s="201"/>
      <c r="BA84" s="201"/>
      <c r="BB84" s="201"/>
      <c r="BC84" s="201"/>
      <c r="BD84" s="201"/>
      <c r="BE84" s="202"/>
      <c r="BF84" s="202"/>
      <c r="BG84" s="202"/>
      <c r="BH84" s="201"/>
    </row>
    <row r="85" spans="2:60" s="150" customFormat="1" ht="22.5" customHeight="1" x14ac:dyDescent="0.2">
      <c r="B85" s="245"/>
      <c r="C85" s="206"/>
      <c r="D85" s="252" t="s">
        <v>150</v>
      </c>
      <c r="E85" s="1222" t="str">
        <f>IF(VLOOKUP($AT$2,DATA!$A:$W,2,0)="นาย"," ",IF(VLOOKUP($AT$2,DATA!$A:$W,2,0)="นาง"," ",IF(VLOOKUP($AT$2,DATA!$A:$W,2,0)="นางสาว"," ",VLOOKUP($AT$2,DATA!$A:$W,2,0))))</f>
        <v xml:space="preserve"> </v>
      </c>
      <c r="F85" s="1222"/>
      <c r="G85" s="1222"/>
      <c r="H85" s="1222"/>
      <c r="I85" s="1222"/>
      <c r="J85" s="1222"/>
      <c r="K85" s="1222"/>
      <c r="L85" s="1223"/>
      <c r="M85" s="255" t="s">
        <v>151</v>
      </c>
      <c r="N85" s="1222" t="str">
        <f>IF(VLOOKUP($AT$2,DATA!$A:$W,15,0)="นาย"," ",IF(VLOOKUP($AT$2,DATA!$A:$W,15,0)="นาง"," ",IF(VLOOKUP($AT$2,DATA!$A:$W,15,0)="นางสาว"," ",VLOOKUP($AT$2,DATA!$A:$W,15,0))))</f>
        <v xml:space="preserve">นาง </v>
      </c>
      <c r="O85" s="1222"/>
      <c r="P85" s="1222"/>
      <c r="Q85" s="1222"/>
      <c r="R85" s="1222"/>
      <c r="S85" s="1222"/>
      <c r="T85" s="1222"/>
      <c r="U85" s="1222"/>
      <c r="V85" s="1222"/>
      <c r="W85" s="1222"/>
      <c r="X85" s="1222"/>
      <c r="Y85" s="1222"/>
      <c r="Z85" s="1222"/>
      <c r="AA85" s="1223"/>
      <c r="AB85" s="245"/>
      <c r="AC85" s="206"/>
      <c r="AD85" s="206"/>
      <c r="AE85" s="252" t="s">
        <v>150</v>
      </c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53"/>
      <c r="AQ85" s="206"/>
      <c r="AR85" s="206"/>
      <c r="AS85" s="154"/>
      <c r="AT85" s="154"/>
      <c r="AU85" s="254"/>
      <c r="AV85" s="254"/>
      <c r="AW85" s="254"/>
    </row>
    <row r="86" spans="2:60" s="150" customFormat="1" ht="22.5" customHeight="1" x14ac:dyDescent="0.2">
      <c r="B86" s="245"/>
      <c r="C86" s="206"/>
      <c r="D86" s="206"/>
      <c r="E86" s="1213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(นางสมพิศ  แสนศักดิ์ดา)</v>
      </c>
      <c r="F86" s="1213"/>
      <c r="G86" s="1213"/>
      <c r="H86" s="1213"/>
      <c r="I86" s="1213"/>
      <c r="J86" s="1213"/>
      <c r="K86" s="1213"/>
      <c r="L86" s="1214"/>
      <c r="M86" s="245"/>
      <c r="N86" s="1213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(นลินภัสร์  โสภณวัฒนะนนท์)</v>
      </c>
      <c r="O86" s="1213"/>
      <c r="P86" s="1213"/>
      <c r="Q86" s="1213"/>
      <c r="R86" s="1213"/>
      <c r="S86" s="1213"/>
      <c r="T86" s="1213"/>
      <c r="U86" s="1213"/>
      <c r="V86" s="1213"/>
      <c r="W86" s="1213"/>
      <c r="X86" s="1213"/>
      <c r="Y86" s="1213"/>
      <c r="Z86" s="1213"/>
      <c r="AA86" s="1214"/>
      <c r="AB86" s="245"/>
      <c r="AC86" s="206"/>
      <c r="AD86" s="206"/>
      <c r="AE86" s="206"/>
      <c r="AF86" s="206"/>
      <c r="AG86" s="1212" t="s">
        <v>194</v>
      </c>
      <c r="AH86" s="1212"/>
      <c r="AI86" s="1212"/>
      <c r="AJ86" s="1212"/>
      <c r="AK86" s="1212"/>
      <c r="AL86" s="1212"/>
      <c r="AM86" s="1212"/>
      <c r="AN86" s="1212"/>
      <c r="AO86" s="1212"/>
      <c r="AP86" s="246"/>
      <c r="AQ86" s="206"/>
      <c r="AR86" s="206"/>
      <c r="AS86" s="154"/>
      <c r="AT86" s="154"/>
      <c r="AU86" s="254"/>
      <c r="AV86" s="254"/>
      <c r="AW86" s="254"/>
    </row>
    <row r="87" spans="2:60" s="150" customFormat="1" ht="20.25" customHeight="1" x14ac:dyDescent="0.2">
      <c r="B87" s="245"/>
      <c r="C87" s="206"/>
      <c r="D87" s="252" t="s">
        <v>111</v>
      </c>
      <c r="E87" s="1215" t="str">
        <f>IF(VLOOKUP($AT$2,DATA!$A:$W,6,0)=0,VLOOKUP($AT$2,DATA!$A:$W,5,0)&amp;VLOOKUP($AT$2,DATA!$A:$W,7,0),VLOOKUP($AT$2,DATA!$A:$W,5,0))</f>
        <v>เจ้าพนักงานธุรการ</v>
      </c>
      <c r="F87" s="1215"/>
      <c r="G87" s="1215"/>
      <c r="H87" s="1215"/>
      <c r="I87" s="1215"/>
      <c r="J87" s="1215"/>
      <c r="K87" s="1215"/>
      <c r="L87" s="1216"/>
      <c r="M87" s="255" t="s">
        <v>152</v>
      </c>
      <c r="N87" s="1217" t="str">
        <f>VLOOKUP($AT$2,DATA!$A:$W,18,0)</f>
        <v>หัวหน้าสำนักปลัด</v>
      </c>
      <c r="O87" s="1217"/>
      <c r="P87" s="1217"/>
      <c r="Q87" s="1217"/>
      <c r="R87" s="1217"/>
      <c r="S87" s="1217"/>
      <c r="T87" s="1217"/>
      <c r="U87" s="1217"/>
      <c r="V87" s="1217"/>
      <c r="W87" s="1217"/>
      <c r="X87" s="1217"/>
      <c r="Y87" s="1217"/>
      <c r="Z87" s="1217"/>
      <c r="AA87" s="1218"/>
      <c r="AB87" s="245"/>
      <c r="AC87" s="206"/>
      <c r="AD87" s="206"/>
      <c r="AE87" s="252" t="s">
        <v>111</v>
      </c>
      <c r="AF87" s="206"/>
      <c r="AG87" s="1212" t="s">
        <v>194</v>
      </c>
      <c r="AH87" s="1212"/>
      <c r="AI87" s="1212"/>
      <c r="AJ87" s="1212"/>
      <c r="AK87" s="1212"/>
      <c r="AL87" s="1212"/>
      <c r="AM87" s="1212"/>
      <c r="AN87" s="1212"/>
      <c r="AO87" s="1212"/>
      <c r="AP87" s="246"/>
      <c r="AQ87" s="206"/>
      <c r="AR87" s="206"/>
      <c r="AS87" s="154"/>
      <c r="AT87" s="154"/>
      <c r="AU87" s="254"/>
      <c r="AV87" s="254"/>
      <c r="AW87" s="254"/>
    </row>
    <row r="88" spans="2:60" s="150" customFormat="1" ht="20.25" customHeight="1" x14ac:dyDescent="0.2">
      <c r="B88" s="245"/>
      <c r="C88" s="206"/>
      <c r="D88" s="252"/>
      <c r="E88" s="1215" t="str">
        <f>IF(VLOOKUP($AT$2,DATA!$A:$W,6,0)=0,"",("("&amp;VLOOKUP($AT$2,DATA!$A:$W,6,0)&amp;" ระดับ"&amp;VLOOKUP($AT$2,DATA!$A:$W,7,0)&amp;")"))</f>
        <v>(เจ้าพนักงานธุรการ ระดับชำนาญงาน)</v>
      </c>
      <c r="F88" s="1215"/>
      <c r="G88" s="1215"/>
      <c r="H88" s="1215"/>
      <c r="I88" s="1215"/>
      <c r="J88" s="1215"/>
      <c r="K88" s="1215"/>
      <c r="L88" s="1216"/>
      <c r="M88" s="255"/>
      <c r="N88" s="1217" t="str">
        <f>IF(VLOOKUP($AT$2,DATA!$A:$W,19,0)=0,"",("("&amp;VLOOKUP($AT$2,DATA!$A:$W,19,0)&amp;" ระดับ"&amp;VLOOKUP($AT$2,DATA!$A:$W,20,0)&amp;")"))</f>
        <v>(นักบริหารงานทั่วไป ระดับต้น)</v>
      </c>
      <c r="O88" s="1217"/>
      <c r="P88" s="1217"/>
      <c r="Q88" s="1217"/>
      <c r="R88" s="1217"/>
      <c r="S88" s="1217"/>
      <c r="T88" s="1217"/>
      <c r="U88" s="1217"/>
      <c r="V88" s="1217"/>
      <c r="W88" s="1217"/>
      <c r="X88" s="1217"/>
      <c r="Y88" s="1217"/>
      <c r="Z88" s="1217"/>
      <c r="AA88" s="1218"/>
      <c r="AB88" s="245"/>
      <c r="AC88" s="206"/>
      <c r="AD88" s="206"/>
      <c r="AE88" s="252"/>
      <c r="AF88" s="206"/>
      <c r="AG88" s="367"/>
      <c r="AH88" s="367"/>
      <c r="AI88" s="367"/>
      <c r="AJ88" s="367"/>
      <c r="AK88" s="367"/>
      <c r="AL88" s="367"/>
      <c r="AM88" s="367"/>
      <c r="AN88" s="367"/>
      <c r="AO88" s="367"/>
      <c r="AP88" s="246"/>
      <c r="AQ88" s="206"/>
      <c r="AR88" s="206"/>
      <c r="AS88" s="154"/>
      <c r="AT88" s="154"/>
      <c r="AU88" s="254"/>
      <c r="AV88" s="254"/>
      <c r="AW88" s="254"/>
    </row>
    <row r="89" spans="2:60" s="150" customFormat="1" ht="20.25" customHeight="1" x14ac:dyDescent="0.2">
      <c r="B89" s="245"/>
      <c r="C89" s="206"/>
      <c r="D89" s="252"/>
      <c r="E89" s="374"/>
      <c r="F89" s="374"/>
      <c r="G89" s="374"/>
      <c r="H89" s="374"/>
      <c r="I89" s="374"/>
      <c r="J89" s="374"/>
      <c r="K89" s="374"/>
      <c r="L89" s="392"/>
      <c r="M89" s="255"/>
      <c r="N89" s="1217" t="str">
        <f>IF(VLOOKUP($AT$2,DATA!$A:$W,21,0)=0,"",VLOOKUP($AT$2,DATA!$A:$W,21,0))</f>
        <v/>
      </c>
      <c r="O89" s="1217"/>
      <c r="P89" s="1217"/>
      <c r="Q89" s="1217"/>
      <c r="R89" s="1217"/>
      <c r="S89" s="1217"/>
      <c r="T89" s="1217"/>
      <c r="U89" s="1217"/>
      <c r="V89" s="1217"/>
      <c r="W89" s="1217"/>
      <c r="X89" s="1217"/>
      <c r="Y89" s="1217"/>
      <c r="Z89" s="1217"/>
      <c r="AA89" s="1218"/>
      <c r="AB89" s="245"/>
      <c r="AC89" s="206"/>
      <c r="AD89" s="206"/>
      <c r="AE89" s="252"/>
      <c r="AF89" s="206"/>
      <c r="AG89" s="367"/>
      <c r="AH89" s="367"/>
      <c r="AI89" s="367"/>
      <c r="AJ89" s="367"/>
      <c r="AK89" s="367"/>
      <c r="AL89" s="367"/>
      <c r="AM89" s="367"/>
      <c r="AN89" s="367"/>
      <c r="AO89" s="367"/>
      <c r="AP89" s="246"/>
      <c r="AQ89" s="206"/>
      <c r="AR89" s="206"/>
      <c r="AS89" s="154"/>
      <c r="AT89" s="154"/>
      <c r="AU89" s="254"/>
      <c r="AV89" s="254"/>
      <c r="AW89" s="254"/>
    </row>
    <row r="90" spans="2:60" s="150" customFormat="1" ht="22.5" customHeight="1" x14ac:dyDescent="0.2">
      <c r="B90" s="245"/>
      <c r="C90" s="206"/>
      <c r="D90" s="252" t="s">
        <v>144</v>
      </c>
      <c r="E90" s="1212" t="s">
        <v>192</v>
      </c>
      <c r="F90" s="1212"/>
      <c r="G90" s="1212"/>
      <c r="H90" s="1212"/>
      <c r="I90" s="1212"/>
      <c r="J90" s="1212"/>
      <c r="K90" s="1212"/>
      <c r="L90" s="1219"/>
      <c r="M90" s="255" t="s">
        <v>153</v>
      </c>
      <c r="N90" s="1212" t="s">
        <v>193</v>
      </c>
      <c r="O90" s="1212"/>
      <c r="P90" s="1212"/>
      <c r="Q90" s="1212"/>
      <c r="R90" s="1212"/>
      <c r="S90" s="1212"/>
      <c r="T90" s="1212"/>
      <c r="U90" s="1212"/>
      <c r="V90" s="1212"/>
      <c r="W90" s="1212"/>
      <c r="X90" s="1212"/>
      <c r="Y90" s="1212"/>
      <c r="Z90" s="1212"/>
      <c r="AA90" s="1219"/>
      <c r="AB90" s="245"/>
      <c r="AC90" s="206"/>
      <c r="AD90" s="206"/>
      <c r="AE90" s="252" t="s">
        <v>144</v>
      </c>
      <c r="AF90" s="256"/>
      <c r="AG90" s="1212" t="s">
        <v>194</v>
      </c>
      <c r="AH90" s="1212"/>
      <c r="AI90" s="1212"/>
      <c r="AJ90" s="1212"/>
      <c r="AK90" s="1212"/>
      <c r="AL90" s="1212"/>
      <c r="AM90" s="1212"/>
      <c r="AN90" s="1212"/>
      <c r="AO90" s="1212"/>
      <c r="AP90" s="257"/>
      <c r="AQ90" s="256"/>
      <c r="AR90" s="206"/>
      <c r="AS90" s="154"/>
      <c r="AT90" s="154"/>
      <c r="AU90" s="254"/>
      <c r="AV90" s="254"/>
      <c r="AW90" s="254"/>
    </row>
    <row r="91" spans="2:60" s="150" customFormat="1" ht="8.25" customHeight="1" x14ac:dyDescent="0.2">
      <c r="B91" s="216"/>
      <c r="C91" s="217"/>
      <c r="D91" s="217"/>
      <c r="E91" s="217"/>
      <c r="F91" s="217"/>
      <c r="G91" s="217"/>
      <c r="H91" s="217"/>
      <c r="I91" s="217"/>
      <c r="J91" s="217"/>
      <c r="K91" s="217"/>
      <c r="L91" s="218"/>
      <c r="M91" s="216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8"/>
      <c r="AB91" s="216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8"/>
      <c r="AQ91" s="206"/>
      <c r="AR91" s="206"/>
      <c r="AS91" s="154"/>
      <c r="AT91" s="154"/>
      <c r="AU91" s="254"/>
      <c r="AV91" s="254"/>
      <c r="AW91" s="254"/>
    </row>
    <row r="92" spans="2:60" s="180" customFormat="1" ht="6" customHeight="1" x14ac:dyDescent="0.2">
      <c r="AQ92" s="205"/>
      <c r="AR92" s="205"/>
      <c r="AS92" s="211"/>
      <c r="AT92" s="211"/>
      <c r="AU92" s="211"/>
      <c r="AV92" s="210"/>
      <c r="AW92" s="210"/>
      <c r="AX92" s="212"/>
      <c r="AY92" s="212"/>
      <c r="AZ92" s="212"/>
    </row>
    <row r="93" spans="2:60" s="213" customFormat="1" ht="20.25" customHeight="1" x14ac:dyDescent="0.2">
      <c r="B93" s="1220" t="s">
        <v>205</v>
      </c>
      <c r="C93" s="1220"/>
      <c r="D93" s="1220"/>
      <c r="E93" s="1220"/>
      <c r="F93" s="1220"/>
      <c r="G93" s="1220"/>
      <c r="H93" s="1220"/>
      <c r="I93" s="1220"/>
      <c r="J93" s="1220"/>
      <c r="K93" s="1220"/>
      <c r="L93" s="1220"/>
      <c r="M93" s="1220"/>
      <c r="N93" s="1220"/>
      <c r="O93" s="1220"/>
      <c r="P93" s="1220"/>
      <c r="Q93" s="1220"/>
      <c r="R93" s="1220"/>
      <c r="S93" s="1220"/>
      <c r="T93" s="1220"/>
      <c r="U93" s="1220"/>
      <c r="V93" s="1220"/>
      <c r="W93" s="1220"/>
      <c r="X93" s="1220"/>
      <c r="Y93" s="1220"/>
      <c r="Z93" s="1220"/>
      <c r="AA93" s="1220"/>
      <c r="AB93" s="1220"/>
      <c r="AC93" s="1220"/>
      <c r="AD93" s="1220"/>
      <c r="AE93" s="1220"/>
      <c r="AF93" s="1220"/>
      <c r="AG93" s="1220"/>
      <c r="AH93" s="1220"/>
      <c r="AI93" s="1220"/>
      <c r="AJ93" s="1220"/>
      <c r="AK93" s="1220"/>
      <c r="AL93" s="1220"/>
      <c r="AM93" s="1220"/>
      <c r="AN93" s="1220"/>
      <c r="AO93" s="1220"/>
      <c r="AP93" s="1220"/>
      <c r="AV93" s="214"/>
      <c r="AW93" s="214"/>
      <c r="AX93" s="214"/>
      <c r="AY93" s="214"/>
      <c r="AZ93" s="214"/>
      <c r="BA93" s="214"/>
      <c r="BB93" s="215"/>
      <c r="BC93" s="215"/>
      <c r="BD93" s="215"/>
      <c r="BE93" s="214"/>
      <c r="BF93" s="214"/>
      <c r="BG93" s="215"/>
      <c r="BH93" s="215"/>
    </row>
    <row r="94" spans="2:60" s="150" customFormat="1" ht="22.5" customHeight="1" x14ac:dyDescent="0.2">
      <c r="B94" s="1221" t="s">
        <v>279</v>
      </c>
      <c r="C94" s="1221"/>
      <c r="D94" s="1221"/>
      <c r="E94" s="1221"/>
      <c r="F94" s="1221"/>
      <c r="G94" s="1221"/>
      <c r="H94" s="1221"/>
      <c r="I94" s="1221"/>
      <c r="J94" s="1221"/>
      <c r="K94" s="1221"/>
      <c r="L94" s="1221"/>
      <c r="M94" s="1221"/>
      <c r="N94" s="1221"/>
      <c r="O94" s="1221"/>
      <c r="P94" s="1221"/>
      <c r="Q94" s="1221"/>
      <c r="R94" s="1221"/>
      <c r="S94" s="1221"/>
      <c r="T94" s="1221"/>
      <c r="U94" s="1221"/>
      <c r="V94" s="1221"/>
      <c r="W94" s="1221"/>
      <c r="X94" s="1221"/>
      <c r="Y94" s="1221"/>
      <c r="Z94" s="1221"/>
      <c r="AA94" s="1221"/>
      <c r="AB94" s="1221"/>
      <c r="AC94" s="1221"/>
      <c r="AD94" s="1221"/>
      <c r="AE94" s="1221"/>
      <c r="AF94" s="1221"/>
      <c r="AG94" s="1221"/>
      <c r="AH94" s="1221"/>
      <c r="AI94" s="1221"/>
      <c r="AJ94" s="1221"/>
      <c r="AK94" s="1221"/>
      <c r="AL94" s="1221"/>
      <c r="AM94" s="1221"/>
      <c r="AN94" s="1221"/>
      <c r="AO94" s="1221"/>
      <c r="AP94" s="122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2"/>
      <c r="BF94" s="202"/>
      <c r="BG94" s="202"/>
      <c r="BH94" s="201"/>
    </row>
    <row r="95" spans="2:60" s="150" customFormat="1" ht="8.25" customHeight="1" x14ac:dyDescent="0.2">
      <c r="AV95" s="201"/>
      <c r="AW95" s="201"/>
      <c r="AX95" s="201"/>
      <c r="AY95" s="201"/>
      <c r="AZ95" s="201"/>
      <c r="BA95" s="201"/>
      <c r="BB95" s="201"/>
      <c r="BC95" s="201"/>
      <c r="BD95" s="201"/>
      <c r="BE95" s="202"/>
      <c r="BF95" s="202"/>
      <c r="BG95" s="202"/>
      <c r="BH95" s="201"/>
    </row>
    <row r="96" spans="2:60" s="150" customFormat="1" ht="22.5" customHeight="1" x14ac:dyDescent="0.2">
      <c r="B96" s="1235" t="s">
        <v>155</v>
      </c>
      <c r="C96" s="1235"/>
      <c r="D96" s="1235"/>
      <c r="E96" s="1235"/>
      <c r="F96" s="1235"/>
      <c r="G96" s="1235"/>
      <c r="H96" s="1235"/>
      <c r="I96" s="1235"/>
      <c r="J96" s="1235"/>
      <c r="K96" s="1235"/>
      <c r="L96" s="1235"/>
      <c r="M96" s="1235"/>
      <c r="N96" s="1235"/>
      <c r="O96" s="1235"/>
      <c r="P96" s="1235"/>
      <c r="Q96" s="1235"/>
      <c r="R96" s="1235"/>
      <c r="S96" s="1235"/>
      <c r="T96" s="1235"/>
      <c r="U96" s="1235" t="s">
        <v>156</v>
      </c>
      <c r="V96" s="1235"/>
      <c r="W96" s="1235"/>
      <c r="X96" s="1235"/>
      <c r="Y96" s="1235"/>
      <c r="Z96" s="1235"/>
      <c r="AA96" s="1235"/>
      <c r="AB96" s="1235"/>
      <c r="AC96" s="1235"/>
      <c r="AD96" s="1235"/>
      <c r="AE96" s="1235"/>
      <c r="AF96" s="1235"/>
      <c r="AG96" s="1235"/>
      <c r="AH96" s="1235"/>
      <c r="AI96" s="1235"/>
      <c r="AJ96" s="1235"/>
      <c r="AK96" s="1235"/>
      <c r="AL96" s="1235"/>
      <c r="AM96" s="1235"/>
      <c r="AN96" s="1235"/>
      <c r="AO96" s="1235"/>
      <c r="AP96" s="1235"/>
      <c r="AV96" s="201"/>
      <c r="AW96" s="201"/>
      <c r="AX96" s="201"/>
      <c r="AY96" s="201"/>
      <c r="AZ96" s="201"/>
      <c r="BA96" s="201"/>
      <c r="BB96" s="201"/>
      <c r="BC96" s="201"/>
      <c r="BD96" s="201"/>
      <c r="BE96" s="202"/>
      <c r="BF96" s="202"/>
      <c r="BG96" s="202"/>
      <c r="BH96" s="201"/>
    </row>
    <row r="97" spans="2:60" s="150" customFormat="1" ht="22.5" customHeight="1" x14ac:dyDescent="0.55000000000000004">
      <c r="B97" s="1227" t="s">
        <v>1081</v>
      </c>
      <c r="C97" s="1228"/>
      <c r="D97" s="1228"/>
      <c r="E97" s="1228"/>
      <c r="F97" s="1228"/>
      <c r="G97" s="1228"/>
      <c r="H97" s="1228"/>
      <c r="I97" s="1228"/>
      <c r="J97" s="1228"/>
      <c r="K97" s="1228"/>
      <c r="L97" s="1228"/>
      <c r="M97" s="1228"/>
      <c r="N97" s="1228"/>
      <c r="O97" s="1228"/>
      <c r="P97" s="1228"/>
      <c r="Q97" s="1228"/>
      <c r="R97" s="1228"/>
      <c r="S97" s="1228"/>
      <c r="T97" s="1229"/>
      <c r="U97" s="1227" t="s">
        <v>1079</v>
      </c>
      <c r="V97" s="1228"/>
      <c r="W97" s="1228"/>
      <c r="X97" s="1228"/>
      <c r="Y97" s="1228"/>
      <c r="Z97" s="1228"/>
      <c r="AA97" s="1228"/>
      <c r="AB97" s="1228"/>
      <c r="AC97" s="1228"/>
      <c r="AD97" s="1228"/>
      <c r="AE97" s="1228"/>
      <c r="AF97" s="1228"/>
      <c r="AG97" s="1228"/>
      <c r="AH97" s="1228"/>
      <c r="AI97" s="1228"/>
      <c r="AJ97" s="1228"/>
      <c r="AK97" s="1228"/>
      <c r="AL97" s="1228"/>
      <c r="AM97" s="1228"/>
      <c r="AN97" s="1228"/>
      <c r="AO97" s="1228"/>
      <c r="AP97" s="1229"/>
      <c r="AV97" s="201"/>
      <c r="AW97" s="201"/>
      <c r="AX97" s="201"/>
      <c r="AY97" s="201"/>
      <c r="AZ97" s="201"/>
      <c r="BA97" s="201"/>
      <c r="BB97" s="201"/>
      <c r="BC97" s="201"/>
      <c r="BD97" s="201"/>
      <c r="BE97" s="202"/>
      <c r="BF97" s="202"/>
      <c r="BG97" s="202"/>
      <c r="BH97" s="201"/>
    </row>
    <row r="98" spans="2:60" s="150" customFormat="1" ht="22.5" customHeight="1" x14ac:dyDescent="0.55000000000000004">
      <c r="B98" s="1209" t="s">
        <v>1082</v>
      </c>
      <c r="C98" s="1210"/>
      <c r="D98" s="1210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1"/>
      <c r="U98" s="1209" t="s">
        <v>1083</v>
      </c>
      <c r="V98" s="1210"/>
      <c r="W98" s="1210"/>
      <c r="X98" s="1210"/>
      <c r="Y98" s="1210"/>
      <c r="Z98" s="1210"/>
      <c r="AA98" s="1210"/>
      <c r="AB98" s="1210"/>
      <c r="AC98" s="1210"/>
      <c r="AD98" s="1210"/>
      <c r="AE98" s="1210"/>
      <c r="AF98" s="1210"/>
      <c r="AG98" s="1210"/>
      <c r="AH98" s="1210"/>
      <c r="AI98" s="1210"/>
      <c r="AJ98" s="1210"/>
      <c r="AK98" s="1210"/>
      <c r="AL98" s="1210"/>
      <c r="AM98" s="1210"/>
      <c r="AN98" s="1210"/>
      <c r="AO98" s="1210"/>
      <c r="AP98" s="121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2"/>
      <c r="BF98" s="202"/>
      <c r="BG98" s="202"/>
      <c r="BH98" s="201"/>
    </row>
    <row r="99" spans="2:60" s="150" customFormat="1" ht="24.75" customHeight="1" x14ac:dyDescent="0.2">
      <c r="B99" s="245"/>
      <c r="C99" s="206"/>
      <c r="D99" s="1212" t="s">
        <v>200</v>
      </c>
      <c r="E99" s="1212"/>
      <c r="F99" s="1212"/>
      <c r="G99" s="1212"/>
      <c r="H99" s="1212"/>
      <c r="I99" s="1212"/>
      <c r="J99" s="1212"/>
      <c r="K99" s="1212"/>
      <c r="L99" s="1212"/>
      <c r="M99" s="1212"/>
      <c r="N99" s="1212"/>
      <c r="O99" s="1212"/>
      <c r="P99" s="1212"/>
      <c r="Q99" s="1212"/>
      <c r="R99" s="1212"/>
      <c r="S99" s="1212"/>
      <c r="T99" s="246"/>
      <c r="U99" s="245"/>
      <c r="V99" s="206"/>
      <c r="W99" s="1212" t="s">
        <v>201</v>
      </c>
      <c r="X99" s="1212"/>
      <c r="Y99" s="1212"/>
      <c r="Z99" s="1212"/>
      <c r="AA99" s="1212"/>
      <c r="AB99" s="1212"/>
      <c r="AC99" s="1212"/>
      <c r="AD99" s="1212"/>
      <c r="AE99" s="1212"/>
      <c r="AF99" s="1212"/>
      <c r="AG99" s="1212"/>
      <c r="AH99" s="1212"/>
      <c r="AI99" s="1212"/>
      <c r="AJ99" s="1212"/>
      <c r="AK99" s="1212"/>
      <c r="AL99" s="1212"/>
      <c r="AM99" s="1212"/>
      <c r="AN99" s="1212"/>
      <c r="AO99" s="1212"/>
      <c r="AP99" s="246"/>
      <c r="AV99" s="201"/>
      <c r="AW99" s="201"/>
      <c r="AX99" s="201"/>
      <c r="AY99" s="201"/>
      <c r="AZ99" s="201"/>
      <c r="BA99" s="201"/>
      <c r="BB99" s="201"/>
      <c r="BC99" s="201"/>
      <c r="BD99" s="201"/>
      <c r="BE99" s="202"/>
      <c r="BF99" s="202"/>
      <c r="BG99" s="202"/>
      <c r="BH99" s="201"/>
    </row>
    <row r="100" spans="2:60" s="150" customFormat="1" ht="24.75" customHeight="1" x14ac:dyDescent="0.2">
      <c r="B100" s="24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46"/>
      <c r="U100" s="245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46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2"/>
      <c r="BF100" s="202"/>
      <c r="BG100" s="202"/>
      <c r="BH100" s="201"/>
    </row>
    <row r="101" spans="2:60" s="150" customFormat="1" ht="22.5" customHeight="1" x14ac:dyDescent="0.2">
      <c r="B101" s="245"/>
      <c r="C101" s="206"/>
      <c r="D101" s="206"/>
      <c r="E101" s="206"/>
      <c r="F101" s="206"/>
      <c r="G101" s="206"/>
      <c r="H101" s="1236" t="str">
        <f>IF(VLOOKUP($AT$2,DATA!$A:$AR,23,0)="นาย"," ",IF(VLOOKUP($AT$2,DATA!$A:$AR,23,0)="นาง"," ",IF(VLOOKUP($AT$2,DATA!$A:$AR,23,0)="นางสาว"," ",VLOOKUP($AT$2,DATA!$A:$AR,23,0))))</f>
        <v xml:space="preserve"> </v>
      </c>
      <c r="I101" s="1236"/>
      <c r="J101" s="1236"/>
      <c r="K101" s="1236"/>
      <c r="L101" s="1236"/>
      <c r="M101" s="1236"/>
      <c r="N101" s="206"/>
      <c r="O101" s="206"/>
      <c r="P101" s="206"/>
      <c r="Q101" s="206"/>
      <c r="R101" s="206"/>
      <c r="S101" s="206"/>
      <c r="T101" s="246"/>
      <c r="U101" s="245"/>
      <c r="V101" s="206"/>
      <c r="W101" s="206"/>
      <c r="X101" s="206"/>
      <c r="Y101" s="206"/>
      <c r="Z101" s="1236" t="str">
        <f>IF(VLOOKUP($AT$2,DATA!$A:$AR,28,0)="นาย"," ",IF(VLOOKUP($AT$2,DATA!$A:$AR,28,0)="นาง"," ",IF(VLOOKUP($AT$2,DATA!$A:$AR,28,0)="นางสาว"," ",VLOOKUP($AT$2,DATA!$A:$AR,28,0))))</f>
        <v xml:space="preserve"> </v>
      </c>
      <c r="AA101" s="1236"/>
      <c r="AB101" s="1236"/>
      <c r="AC101" s="1236"/>
      <c r="AD101" s="1236"/>
      <c r="AE101" s="1236"/>
      <c r="AF101" s="1236"/>
      <c r="AG101" s="1236"/>
      <c r="AH101" s="1236"/>
      <c r="AI101" s="1236"/>
      <c r="AJ101" s="1236"/>
      <c r="AK101" s="1236"/>
      <c r="AL101" s="206"/>
      <c r="AM101" s="206"/>
      <c r="AN101" s="206"/>
      <c r="AO101" s="206"/>
      <c r="AP101" s="246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242"/>
      <c r="BF101" s="242"/>
      <c r="BG101" s="242"/>
      <c r="BH101" s="154"/>
    </row>
    <row r="102" spans="2:60" s="150" customFormat="1" ht="22.5" customHeight="1" x14ac:dyDescent="0.2">
      <c r="B102" s="245"/>
      <c r="C102" s="206"/>
      <c r="D102" s="206"/>
      <c r="E102" s="206"/>
      <c r="F102" s="206"/>
      <c r="G102" s="206"/>
      <c r="H102" s="1237" t="str">
        <f>IF(H103=0,0,IF(VLOOKUP($AT$2,DATA!$A:$AR,23,0)="นาย","(นาย"&amp;VLOOKUP($AT$2,DATA!$A:$AR,24,0)&amp;"  "&amp;VLOOKUP($AT$2,DATA!$A:$AR,25,0)&amp;")",IF(VLOOKUP($AT$2,DATA!$A:$AR,23,0)="นาง","(นาง"&amp;VLOOKUP($AT$2,DATA!$A:$AR,24,0)&amp;"  "&amp;VLOOKUP($AT$2,DATA!$A:$AR,25,0)&amp;")",IF(VLOOKUP($AT$2,DATA!$A:$AR,23,0)="นางสาว","(นางสาว"&amp;VLOOKUP($AT$2,DATA!$A:$AR,24,0)&amp;"  "&amp;VLOOKUP($AT$2,DATA!$A:$AR,25,0)&amp;")","("&amp;VLOOKUP($AT$2,DATA!$A:$AR,24,0)&amp;"  "&amp;VLOOKUP($AT$2,DATA!$A:$AR,25,0)&amp;")"))))</f>
        <v>(นายกิติศักดิ์  เกียรติเจริญศิริ)</v>
      </c>
      <c r="I102" s="1237"/>
      <c r="J102" s="1237"/>
      <c r="K102" s="1237"/>
      <c r="L102" s="1237"/>
      <c r="M102" s="1237"/>
      <c r="N102" s="206"/>
      <c r="O102" s="206"/>
      <c r="P102" s="206"/>
      <c r="Q102" s="206"/>
      <c r="R102" s="206"/>
      <c r="S102" s="206"/>
      <c r="T102" s="246"/>
      <c r="U102" s="245"/>
      <c r="V102" s="206"/>
      <c r="W102" s="206"/>
      <c r="X102" s="206"/>
      <c r="Y102" s="206"/>
      <c r="Z102" s="1237" t="str">
        <f>IF(Z103=0,0,IF(VLOOKUP($AT$2,DATA!$A:$AR,28,0)="นาย","(นาย"&amp;VLOOKUP($AT$2,DATA!$A:$AR,29,0)&amp;"  "&amp;VLOOKUP($AT$2,DATA!$A:$AR,30,0)&amp;")",IF(VLOOKUP($AT$2,DATA!$A:$AR,28,0)="นาง","(นาง"&amp;VLOOKUP($AT$2,DATA!$A:$AR,29,0)&amp;"  "&amp;VLOOKUP($AT$2,DATA!$A:$AR,30,0)&amp;")",IF(VLOOKUP($AT$2,DATA!$A:$AR,28,0)="นางสาว","(นางสาว"&amp;VLOOKUP($AT$2,DATA!$A:$AR,29,0)&amp;"  "&amp;VLOOKUP($AT$2,DATA!$A:$AR,30,0)&amp;")","("&amp;VLOOKUP($AT$2,DATA!$A:$AR,29,0)&amp;"  "&amp;VLOOKUP($AT$2,DATA!$A:$AR,30,0)&amp;")"))))</f>
        <v>(นายสันติ  อุทุมพร)</v>
      </c>
      <c r="AA102" s="1237"/>
      <c r="AB102" s="1237"/>
      <c r="AC102" s="1237"/>
      <c r="AD102" s="1237"/>
      <c r="AE102" s="1237"/>
      <c r="AF102" s="1237"/>
      <c r="AG102" s="1237"/>
      <c r="AH102" s="1237"/>
      <c r="AI102" s="1237"/>
      <c r="AJ102" s="1237"/>
      <c r="AK102" s="1237"/>
      <c r="AL102" s="206"/>
      <c r="AM102" s="206"/>
      <c r="AN102" s="206"/>
      <c r="AO102" s="206"/>
      <c r="AP102" s="246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242"/>
      <c r="BF102" s="242"/>
      <c r="BG102" s="242"/>
      <c r="BH102" s="154"/>
    </row>
    <row r="103" spans="2:60" s="150" customFormat="1" ht="21.75" customHeight="1" x14ac:dyDescent="0.2">
      <c r="B103" s="245"/>
      <c r="C103" s="206"/>
      <c r="D103" s="206"/>
      <c r="E103" s="206"/>
      <c r="F103" s="206"/>
      <c r="G103" s="252" t="s">
        <v>111</v>
      </c>
      <c r="H103" s="1238" t="str">
        <f>VLOOKUP($AT$2,DATA!$A:$AR,26,0)</f>
        <v>ปลัดเทศบาลตำบลจันทบเพชร</v>
      </c>
      <c r="I103" s="1238"/>
      <c r="J103" s="1238"/>
      <c r="K103" s="1238"/>
      <c r="L103" s="1238"/>
      <c r="M103" s="1238"/>
      <c r="N103" s="206"/>
      <c r="O103" s="206"/>
      <c r="P103" s="206"/>
      <c r="Q103" s="206"/>
      <c r="R103" s="206"/>
      <c r="S103" s="206"/>
      <c r="T103" s="246"/>
      <c r="U103" s="245"/>
      <c r="V103" s="206"/>
      <c r="W103" s="206"/>
      <c r="X103" s="206"/>
      <c r="Y103" s="252" t="s">
        <v>111</v>
      </c>
      <c r="Z103" s="1238" t="str">
        <f>VLOOKUP($AT$2,DATA!$A:$AR,31,0)</f>
        <v>นายกเทศมนตรีตำบลจันทบเพชร</v>
      </c>
      <c r="AA103" s="1238"/>
      <c r="AB103" s="1238"/>
      <c r="AC103" s="1238"/>
      <c r="AD103" s="1238"/>
      <c r="AE103" s="1238"/>
      <c r="AF103" s="1238"/>
      <c r="AG103" s="1238"/>
      <c r="AH103" s="1238"/>
      <c r="AI103" s="1238"/>
      <c r="AJ103" s="1238"/>
      <c r="AK103" s="1238"/>
      <c r="AL103" s="206"/>
      <c r="AM103" s="206"/>
      <c r="AN103" s="206"/>
      <c r="AO103" s="206"/>
      <c r="AP103" s="246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242"/>
      <c r="BF103" s="242"/>
      <c r="BG103" s="242"/>
      <c r="BH103" s="154"/>
    </row>
    <row r="104" spans="2:60" s="150" customFormat="1" ht="21.75" customHeight="1" x14ac:dyDescent="0.2">
      <c r="B104" s="245"/>
      <c r="C104" s="206"/>
      <c r="D104" s="206"/>
      <c r="E104" s="206"/>
      <c r="F104" s="206"/>
      <c r="G104" s="252"/>
      <c r="H104" s="1239"/>
      <c r="I104" s="1239"/>
      <c r="J104" s="1239"/>
      <c r="K104" s="1239"/>
      <c r="L104" s="1239"/>
      <c r="M104" s="1239"/>
      <c r="N104" s="206"/>
      <c r="O104" s="206"/>
      <c r="P104" s="206"/>
      <c r="Q104" s="206"/>
      <c r="R104" s="206"/>
      <c r="S104" s="206"/>
      <c r="T104" s="246"/>
      <c r="U104" s="245"/>
      <c r="V104" s="206"/>
      <c r="W104" s="206"/>
      <c r="X104" s="206"/>
      <c r="Y104" s="252"/>
      <c r="Z104" s="374"/>
      <c r="AA104" s="374"/>
      <c r="AB104" s="374"/>
      <c r="AC104" s="374"/>
      <c r="AD104" s="374"/>
      <c r="AE104" s="374"/>
      <c r="AF104" s="374"/>
      <c r="AG104" s="374"/>
      <c r="AH104" s="374"/>
      <c r="AI104" s="374"/>
      <c r="AJ104" s="374"/>
      <c r="AK104" s="374"/>
      <c r="AL104" s="206"/>
      <c r="AM104" s="206"/>
      <c r="AN104" s="206"/>
      <c r="AO104" s="206"/>
      <c r="AP104" s="246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242"/>
      <c r="BF104" s="242"/>
      <c r="BG104" s="242"/>
      <c r="BH104" s="154"/>
    </row>
    <row r="105" spans="2:60" s="150" customFormat="1" ht="21.75" customHeight="1" x14ac:dyDescent="0.2">
      <c r="B105" s="245"/>
      <c r="C105" s="206"/>
      <c r="D105" s="206"/>
      <c r="E105" s="206"/>
      <c r="F105" s="206"/>
      <c r="G105" s="252"/>
      <c r="H105" s="1239"/>
      <c r="I105" s="1239"/>
      <c r="J105" s="1239"/>
      <c r="K105" s="1239"/>
      <c r="L105" s="1239"/>
      <c r="M105" s="1239"/>
      <c r="N105" s="206"/>
      <c r="O105" s="206"/>
      <c r="P105" s="206"/>
      <c r="Q105" s="206"/>
      <c r="R105" s="206"/>
      <c r="S105" s="206"/>
      <c r="T105" s="246"/>
      <c r="U105" s="245"/>
      <c r="V105" s="206"/>
      <c r="W105" s="206"/>
      <c r="X105" s="206"/>
      <c r="Y105" s="252"/>
      <c r="Z105" s="374"/>
      <c r="AA105" s="374"/>
      <c r="AB105" s="374"/>
      <c r="AC105" s="374"/>
      <c r="AD105" s="374"/>
      <c r="AE105" s="374"/>
      <c r="AF105" s="374"/>
      <c r="AG105" s="374"/>
      <c r="AH105" s="374"/>
      <c r="AI105" s="374"/>
      <c r="AJ105" s="374"/>
      <c r="AK105" s="374"/>
      <c r="AL105" s="206"/>
      <c r="AM105" s="206"/>
      <c r="AN105" s="206"/>
      <c r="AO105" s="206"/>
      <c r="AP105" s="246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242"/>
      <c r="BF105" s="242"/>
      <c r="BG105" s="242"/>
      <c r="BH105" s="154"/>
    </row>
    <row r="106" spans="2:60" s="150" customFormat="1" ht="17.25" customHeight="1" x14ac:dyDescent="0.2">
      <c r="B106" s="245"/>
      <c r="C106" s="206"/>
      <c r="D106" s="206"/>
      <c r="E106" s="206"/>
      <c r="F106" s="206"/>
      <c r="G106" s="252" t="s">
        <v>144</v>
      </c>
      <c r="H106" s="1212" t="s">
        <v>196</v>
      </c>
      <c r="I106" s="1212"/>
      <c r="J106" s="1212"/>
      <c r="K106" s="1212"/>
      <c r="L106" s="1212"/>
      <c r="M106" s="1212"/>
      <c r="N106" s="206"/>
      <c r="O106" s="206"/>
      <c r="P106" s="206"/>
      <c r="Q106" s="206"/>
      <c r="R106" s="256"/>
      <c r="S106" s="256"/>
      <c r="T106" s="257"/>
      <c r="U106" s="258"/>
      <c r="V106" s="256"/>
      <c r="W106" s="256"/>
      <c r="X106" s="256"/>
      <c r="Y106" s="252" t="s">
        <v>144</v>
      </c>
      <c r="Z106" s="1212" t="s">
        <v>192</v>
      </c>
      <c r="AA106" s="1212"/>
      <c r="AB106" s="1212"/>
      <c r="AC106" s="1212"/>
      <c r="AD106" s="1212"/>
      <c r="AE106" s="1212"/>
      <c r="AF106" s="1212"/>
      <c r="AG106" s="1212"/>
      <c r="AH106" s="1212"/>
      <c r="AI106" s="1212"/>
      <c r="AJ106" s="1212"/>
      <c r="AK106" s="1212"/>
      <c r="AL106" s="206"/>
      <c r="AM106" s="206"/>
      <c r="AN106" s="206"/>
      <c r="AO106" s="206"/>
      <c r="AP106" s="246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242"/>
      <c r="BF106" s="242"/>
      <c r="BG106" s="242"/>
      <c r="BH106" s="154"/>
    </row>
    <row r="107" spans="2:60" s="150" customFormat="1" ht="3.75" customHeight="1" x14ac:dyDescent="0.2">
      <c r="B107" s="216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8"/>
      <c r="U107" s="216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8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2"/>
      <c r="BF107" s="202"/>
      <c r="BG107" s="202"/>
      <c r="BH107" s="201"/>
    </row>
    <row r="108" spans="2:60" s="150" customFormat="1" ht="9" customHeight="1" x14ac:dyDescent="0.2"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2"/>
      <c r="BF108" s="202"/>
      <c r="BG108" s="202"/>
      <c r="BH108" s="201"/>
    </row>
    <row r="109" spans="2:60" s="150" customFormat="1" ht="8.25" customHeight="1" x14ac:dyDescent="0.2"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2"/>
      <c r="BF109" s="202"/>
      <c r="BG109" s="202"/>
      <c r="BH109" s="201"/>
    </row>
    <row r="110" spans="2:60" s="150" customFormat="1" ht="22.5" customHeight="1" x14ac:dyDescent="0.2">
      <c r="B110" s="1235" t="s">
        <v>198</v>
      </c>
      <c r="C110" s="1235"/>
      <c r="D110" s="1235"/>
      <c r="E110" s="1235"/>
      <c r="F110" s="1235"/>
      <c r="G110" s="1235"/>
      <c r="H110" s="1235"/>
      <c r="I110" s="1235"/>
      <c r="J110" s="1235"/>
      <c r="K110" s="1235"/>
      <c r="L110" s="1235"/>
      <c r="M110" s="1235"/>
      <c r="N110" s="1235"/>
      <c r="O110" s="1235"/>
      <c r="P110" s="1235"/>
      <c r="Q110" s="1235"/>
      <c r="R110" s="1235"/>
      <c r="S110" s="1235"/>
      <c r="T110" s="1235"/>
      <c r="U110" s="1235" t="s">
        <v>197</v>
      </c>
      <c r="V110" s="1235"/>
      <c r="W110" s="1235"/>
      <c r="X110" s="1235"/>
      <c r="Y110" s="1235"/>
      <c r="Z110" s="1235"/>
      <c r="AA110" s="1235"/>
      <c r="AB110" s="1235"/>
      <c r="AC110" s="1235"/>
      <c r="AD110" s="1235"/>
      <c r="AE110" s="1235"/>
      <c r="AF110" s="1235"/>
      <c r="AG110" s="1235"/>
      <c r="AH110" s="1235"/>
      <c r="AI110" s="1235"/>
      <c r="AJ110" s="1235"/>
      <c r="AK110" s="1235"/>
      <c r="AL110" s="1235"/>
      <c r="AM110" s="1235"/>
      <c r="AN110" s="1235"/>
      <c r="AO110" s="1235"/>
      <c r="AP110" s="1235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2"/>
      <c r="BF110" s="202"/>
      <c r="BG110" s="202"/>
      <c r="BH110" s="201"/>
    </row>
    <row r="111" spans="2:60" s="150" customFormat="1" ht="22.5" customHeight="1" x14ac:dyDescent="0.55000000000000004">
      <c r="B111" s="1227" t="s">
        <v>1084</v>
      </c>
      <c r="C111" s="1228"/>
      <c r="D111" s="1228"/>
      <c r="E111" s="1228"/>
      <c r="F111" s="1228"/>
      <c r="G111" s="1228"/>
      <c r="H111" s="1228"/>
      <c r="I111" s="1228"/>
      <c r="J111" s="1228"/>
      <c r="K111" s="1228"/>
      <c r="L111" s="1228"/>
      <c r="M111" s="1228"/>
      <c r="N111" s="1228"/>
      <c r="O111" s="1228"/>
      <c r="P111" s="1228"/>
      <c r="Q111" s="1228"/>
      <c r="R111" s="1228"/>
      <c r="S111" s="1228"/>
      <c r="T111" s="1229"/>
      <c r="U111" s="1227" t="s">
        <v>1079</v>
      </c>
      <c r="V111" s="1228"/>
      <c r="W111" s="1228"/>
      <c r="X111" s="1228"/>
      <c r="Y111" s="1228"/>
      <c r="Z111" s="1228"/>
      <c r="AA111" s="1228"/>
      <c r="AB111" s="1228"/>
      <c r="AC111" s="1228"/>
      <c r="AD111" s="1228"/>
      <c r="AE111" s="1228"/>
      <c r="AF111" s="1228"/>
      <c r="AG111" s="1228"/>
      <c r="AH111" s="1228"/>
      <c r="AI111" s="1228"/>
      <c r="AJ111" s="1228"/>
      <c r="AK111" s="1228"/>
      <c r="AL111" s="1228"/>
      <c r="AM111" s="1228"/>
      <c r="AN111" s="1228"/>
      <c r="AO111" s="1228"/>
      <c r="AP111" s="1229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2"/>
      <c r="BF111" s="202"/>
      <c r="BG111" s="202"/>
      <c r="BH111" s="201"/>
    </row>
    <row r="112" spans="2:60" s="150" customFormat="1" ht="22.5" customHeight="1" x14ac:dyDescent="0.55000000000000004">
      <c r="B112" s="1209" t="s">
        <v>1082</v>
      </c>
      <c r="C112" s="1210"/>
      <c r="D112" s="1210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1"/>
      <c r="U112" s="1209" t="s">
        <v>1083</v>
      </c>
      <c r="V112" s="1210"/>
      <c r="W112" s="1210"/>
      <c r="X112" s="1210"/>
      <c r="Y112" s="1210"/>
      <c r="Z112" s="1210"/>
      <c r="AA112" s="1210"/>
      <c r="AB112" s="1210"/>
      <c r="AC112" s="1210"/>
      <c r="AD112" s="1210"/>
      <c r="AE112" s="1210"/>
      <c r="AF112" s="1210"/>
      <c r="AG112" s="1210"/>
      <c r="AH112" s="1210"/>
      <c r="AI112" s="1210"/>
      <c r="AJ112" s="1210"/>
      <c r="AK112" s="1210"/>
      <c r="AL112" s="1210"/>
      <c r="AM112" s="1210"/>
      <c r="AN112" s="1210"/>
      <c r="AO112" s="1210"/>
      <c r="AP112" s="121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2"/>
      <c r="BF112" s="202"/>
      <c r="BG112" s="202"/>
      <c r="BH112" s="201"/>
    </row>
    <row r="113" spans="2:60" s="150" customFormat="1" ht="24.75" customHeight="1" x14ac:dyDescent="0.2">
      <c r="B113" s="245"/>
      <c r="C113" s="206"/>
      <c r="D113" s="1212" t="s">
        <v>200</v>
      </c>
      <c r="E113" s="1212"/>
      <c r="F113" s="1212"/>
      <c r="G113" s="1212"/>
      <c r="H113" s="1212"/>
      <c r="I113" s="1212"/>
      <c r="J113" s="1212"/>
      <c r="K113" s="1212"/>
      <c r="L113" s="1212"/>
      <c r="M113" s="1212"/>
      <c r="N113" s="1212"/>
      <c r="O113" s="1212"/>
      <c r="P113" s="1212"/>
      <c r="Q113" s="1212"/>
      <c r="R113" s="1212"/>
      <c r="S113" s="1212"/>
      <c r="T113" s="246"/>
      <c r="U113" s="245"/>
      <c r="V113" s="206"/>
      <c r="W113" s="1212" t="s">
        <v>201</v>
      </c>
      <c r="X113" s="1212"/>
      <c r="Y113" s="1212"/>
      <c r="Z113" s="1212"/>
      <c r="AA113" s="1212"/>
      <c r="AB113" s="1212"/>
      <c r="AC113" s="1212"/>
      <c r="AD113" s="1212"/>
      <c r="AE113" s="1212"/>
      <c r="AF113" s="1212"/>
      <c r="AG113" s="1212"/>
      <c r="AH113" s="1212"/>
      <c r="AI113" s="1212"/>
      <c r="AJ113" s="1212"/>
      <c r="AK113" s="1212"/>
      <c r="AL113" s="1212"/>
      <c r="AM113" s="1212"/>
      <c r="AN113" s="1212"/>
      <c r="AO113" s="1212"/>
      <c r="AP113" s="246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2"/>
      <c r="BF113" s="202"/>
      <c r="BG113" s="202"/>
      <c r="BH113" s="201"/>
    </row>
    <row r="114" spans="2:60" s="150" customFormat="1" ht="24.75" customHeight="1" x14ac:dyDescent="0.2">
      <c r="B114" s="216" t="s">
        <v>199</v>
      </c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8"/>
      <c r="U114" s="216" t="s">
        <v>199</v>
      </c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8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2"/>
      <c r="BF114" s="202"/>
      <c r="BG114" s="202"/>
      <c r="BH114" s="201"/>
    </row>
    <row r="115" spans="2:60" s="150" customFormat="1" ht="19.5" customHeight="1" x14ac:dyDescent="0.2">
      <c r="B115" s="393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5"/>
      <c r="U115" s="393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395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2"/>
      <c r="BF115" s="202"/>
      <c r="BG115" s="202"/>
      <c r="BH115" s="201"/>
    </row>
    <row r="116" spans="2:60" s="150" customFormat="1" ht="22.5" customHeight="1" x14ac:dyDescent="0.2">
      <c r="B116" s="245"/>
      <c r="C116" s="206"/>
      <c r="D116" s="206"/>
      <c r="E116" s="206"/>
      <c r="F116" s="206"/>
      <c r="G116" s="206"/>
      <c r="H116" s="1236" t="str">
        <f>IF(DATA!$AG$9="นาย"," ",IF(DATA!$AG$9="นาง"," ",IF(DATA!$AG$9="นางสาว"," ",DATA!$AG$9)))</f>
        <v xml:space="preserve"> </v>
      </c>
      <c r="I116" s="1236"/>
      <c r="J116" s="1236"/>
      <c r="K116" s="1236"/>
      <c r="L116" s="1236"/>
      <c r="M116" s="1236"/>
      <c r="N116" s="206"/>
      <c r="O116" s="206"/>
      <c r="P116" s="206"/>
      <c r="Q116" s="206"/>
      <c r="R116" s="206"/>
      <c r="S116" s="206"/>
      <c r="T116" s="246"/>
      <c r="U116" s="245"/>
      <c r="V116" s="206"/>
      <c r="W116" s="206"/>
      <c r="X116" s="206"/>
      <c r="Y116" s="206"/>
      <c r="Z116" s="1236" t="str">
        <f>IF(DATA!$AL$9="นาย"," ",IF(DATA!$AL$9="นาง"," ",IF(DATA!$AL$9="นางสาว"," ",DATA!$AL$9)))</f>
        <v xml:space="preserve"> </v>
      </c>
      <c r="AA116" s="1236"/>
      <c r="AB116" s="1236"/>
      <c r="AC116" s="1236"/>
      <c r="AD116" s="1236"/>
      <c r="AE116" s="1236"/>
      <c r="AF116" s="1236"/>
      <c r="AG116" s="1236"/>
      <c r="AH116" s="1236"/>
      <c r="AI116" s="1236"/>
      <c r="AJ116" s="1236"/>
      <c r="AK116" s="1236"/>
      <c r="AL116" s="206"/>
      <c r="AM116" s="206"/>
      <c r="AN116" s="206"/>
      <c r="AO116" s="206"/>
      <c r="AP116" s="246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242"/>
      <c r="BF116" s="242"/>
      <c r="BG116" s="242"/>
      <c r="BH116" s="154"/>
    </row>
    <row r="117" spans="2:60" s="368" customFormat="1" ht="22.5" customHeight="1" x14ac:dyDescent="0.2">
      <c r="B117" s="247"/>
      <c r="C117" s="207"/>
      <c r="D117" s="207"/>
      <c r="E117" s="207"/>
      <c r="F117" s="207"/>
      <c r="G117" s="207"/>
      <c r="H117" s="1240" t="str">
        <f>IF(H116=0,0,IF(DATA!$AG$9="นาย","(นาย"&amp;DATA!$AH$9&amp;"  "&amp;DATA!$AI$9&amp;")",IF(DATA!$AG$9="นาง","(นาง"&amp;DATA!$AH$9&amp;"  "&amp;DATA!$AI$9&amp;")",IF(DATA!$AG$9="นางสาว","(นางสาว"&amp;DATA!$AH$9&amp;"  "&amp;DATA!$AI$9&amp;")","("&amp;DATA!$AH$9&amp;"  "&amp;DATA!$AI$9&amp;")"))))</f>
        <v>(นายสันติ  อุทุมพร)</v>
      </c>
      <c r="I117" s="1240"/>
      <c r="J117" s="1240"/>
      <c r="K117" s="1240"/>
      <c r="L117" s="1240"/>
      <c r="M117" s="1240"/>
      <c r="N117" s="207"/>
      <c r="O117" s="207"/>
      <c r="P117" s="207"/>
      <c r="Q117" s="207"/>
      <c r="R117" s="207"/>
      <c r="S117" s="207"/>
      <c r="T117" s="248"/>
      <c r="U117" s="247"/>
      <c r="V117" s="207"/>
      <c r="W117" s="207"/>
      <c r="X117" s="207"/>
      <c r="Y117" s="207"/>
      <c r="Z117" s="1240" t="str">
        <f>IF(Z116=0,0,IF(DATA!$AL$9="นาย","(นาย"&amp;DATA!$AM$9&amp;"  "&amp;DATA!$AN$9&amp;")",IF(DATA!$AL$9="นาง","(นาง"&amp;DATA!$AM$9&amp;"  "&amp;DATA!$AN$9&amp;")",IF(DATA!$AL$9="นางสาว","(นางสาว"&amp;DATA!$AM$9&amp;"  "&amp;DATA!$AN$9&amp;")","("&amp;DATA!$AM$9&amp;"  "&amp;DATA!$AN$9&amp;")"))))</f>
        <v>(นายสันติ  อุทุมพร)</v>
      </c>
      <c r="AA117" s="1240"/>
      <c r="AB117" s="1240"/>
      <c r="AC117" s="1240"/>
      <c r="AD117" s="1240"/>
      <c r="AE117" s="1240"/>
      <c r="AF117" s="1240"/>
      <c r="AG117" s="1240"/>
      <c r="AH117" s="1240"/>
      <c r="AI117" s="1240"/>
      <c r="AJ117" s="1240"/>
      <c r="AK117" s="1240"/>
      <c r="AL117" s="207"/>
      <c r="AM117" s="207"/>
      <c r="AN117" s="207"/>
      <c r="AO117" s="207"/>
      <c r="AP117" s="248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2"/>
      <c r="BF117" s="202"/>
      <c r="BG117" s="202"/>
      <c r="BH117" s="201"/>
    </row>
    <row r="118" spans="2:60" s="368" customFormat="1" ht="22.5" customHeight="1" x14ac:dyDescent="0.2">
      <c r="B118" s="247"/>
      <c r="C118" s="207"/>
      <c r="D118" s="207"/>
      <c r="E118" s="207"/>
      <c r="F118" s="207"/>
      <c r="G118" s="250" t="s">
        <v>111</v>
      </c>
      <c r="H118" s="1241" t="str">
        <f>DATA!$AJ$9</f>
        <v>นายกเทศมนตรีตำบลจันทบเพชร</v>
      </c>
      <c r="I118" s="1241"/>
      <c r="J118" s="1241"/>
      <c r="K118" s="1241"/>
      <c r="L118" s="1241"/>
      <c r="M118" s="1241"/>
      <c r="N118" s="207"/>
      <c r="O118" s="207"/>
      <c r="P118" s="207"/>
      <c r="Q118" s="207"/>
      <c r="R118" s="207"/>
      <c r="S118" s="207"/>
      <c r="T118" s="248"/>
      <c r="U118" s="247"/>
      <c r="V118" s="207"/>
      <c r="W118" s="207"/>
      <c r="X118" s="207"/>
      <c r="Y118" s="250" t="s">
        <v>111</v>
      </c>
      <c r="Z118" s="1241" t="str">
        <f>DATA!$AO$9</f>
        <v>นายกเทศมนตรีตำบลจันทบเพชร</v>
      </c>
      <c r="AA118" s="1241"/>
      <c r="AB118" s="1241"/>
      <c r="AC118" s="1241"/>
      <c r="AD118" s="1241"/>
      <c r="AE118" s="1241"/>
      <c r="AF118" s="1241"/>
      <c r="AG118" s="1241"/>
      <c r="AH118" s="1241"/>
      <c r="AI118" s="1241"/>
      <c r="AJ118" s="1241"/>
      <c r="AK118" s="1241"/>
      <c r="AL118" s="207"/>
      <c r="AM118" s="207"/>
      <c r="AN118" s="207"/>
      <c r="AO118" s="207"/>
      <c r="AP118" s="248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2"/>
      <c r="BF118" s="202"/>
      <c r="BG118" s="202"/>
      <c r="BH118" s="201"/>
    </row>
    <row r="119" spans="2:60" s="368" customFormat="1" ht="22.5" customHeight="1" x14ac:dyDescent="0.2">
      <c r="B119" s="247"/>
      <c r="C119" s="207"/>
      <c r="D119" s="207"/>
      <c r="E119" s="207"/>
      <c r="F119" s="207"/>
      <c r="G119" s="250"/>
      <c r="H119" s="1241" t="s">
        <v>202</v>
      </c>
      <c r="I119" s="1241"/>
      <c r="J119" s="1241"/>
      <c r="K119" s="1241"/>
      <c r="L119" s="1241"/>
      <c r="M119" s="1241"/>
      <c r="N119" s="207"/>
      <c r="O119" s="207"/>
      <c r="P119" s="207"/>
      <c r="Q119" s="207"/>
      <c r="R119" s="207"/>
      <c r="S119" s="207"/>
      <c r="T119" s="248"/>
      <c r="U119" s="247"/>
      <c r="V119" s="207"/>
      <c r="W119" s="207"/>
      <c r="X119" s="207"/>
      <c r="Y119" s="250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  <c r="AL119" s="207"/>
      <c r="AM119" s="207"/>
      <c r="AN119" s="207"/>
      <c r="AO119" s="207"/>
      <c r="AP119" s="248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2"/>
      <c r="BF119" s="202"/>
      <c r="BG119" s="202"/>
      <c r="BH119" s="201"/>
    </row>
    <row r="120" spans="2:60" s="368" customFormat="1" ht="22.5" customHeight="1" x14ac:dyDescent="0.2">
      <c r="B120" s="247"/>
      <c r="C120" s="207"/>
      <c r="D120" s="207"/>
      <c r="E120" s="207"/>
      <c r="F120" s="207"/>
      <c r="G120" s="250" t="s">
        <v>144</v>
      </c>
      <c r="H120" s="1242" t="s">
        <v>196</v>
      </c>
      <c r="I120" s="1242"/>
      <c r="J120" s="1242"/>
      <c r="K120" s="1242"/>
      <c r="L120" s="1242"/>
      <c r="M120" s="1242"/>
      <c r="N120" s="207"/>
      <c r="O120" s="207"/>
      <c r="P120" s="207"/>
      <c r="Q120" s="207"/>
      <c r="R120" s="230"/>
      <c r="S120" s="230"/>
      <c r="T120" s="249"/>
      <c r="U120" s="259"/>
      <c r="V120" s="230"/>
      <c r="W120" s="230"/>
      <c r="X120" s="230"/>
      <c r="Y120" s="250" t="s">
        <v>144</v>
      </c>
      <c r="Z120" s="1242" t="s">
        <v>192</v>
      </c>
      <c r="AA120" s="1242"/>
      <c r="AB120" s="1242"/>
      <c r="AC120" s="1242"/>
      <c r="AD120" s="1242"/>
      <c r="AE120" s="1242"/>
      <c r="AF120" s="1242"/>
      <c r="AG120" s="1242"/>
      <c r="AH120" s="1242"/>
      <c r="AI120" s="1242"/>
      <c r="AJ120" s="1242"/>
      <c r="AK120" s="1242"/>
      <c r="AL120" s="207"/>
      <c r="AM120" s="207"/>
      <c r="AN120" s="207"/>
      <c r="AO120" s="207"/>
      <c r="AP120" s="248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2"/>
      <c r="BF120" s="202"/>
      <c r="BG120" s="202"/>
      <c r="BH120" s="201"/>
    </row>
    <row r="121" spans="2:60" s="150" customFormat="1" ht="10.5" customHeight="1" x14ac:dyDescent="0.2">
      <c r="B121" s="216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8"/>
      <c r="U121" s="216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8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2"/>
      <c r="BF121" s="202"/>
      <c r="BG121" s="202"/>
      <c r="BH121" s="201"/>
    </row>
    <row r="122" spans="2:60" s="150" customFormat="1" ht="3.75" customHeight="1" x14ac:dyDescent="0.2"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2"/>
      <c r="BF122" s="203"/>
      <c r="BG122" s="203"/>
      <c r="BH122" s="204"/>
    </row>
  </sheetData>
  <sheetProtection sheet="1" objects="1" scenarios="1" formatCells="0" formatColumns="0" formatRows="0"/>
  <mergeCells count="310">
    <mergeCell ref="H116:M116"/>
    <mergeCell ref="Z116:AK116"/>
    <mergeCell ref="H117:M117"/>
    <mergeCell ref="Z117:AK117"/>
    <mergeCell ref="H118:M118"/>
    <mergeCell ref="Z118:AK118"/>
    <mergeCell ref="H119:M119"/>
    <mergeCell ref="H120:M120"/>
    <mergeCell ref="Z120:AK120"/>
    <mergeCell ref="H102:M102"/>
    <mergeCell ref="Z102:AK102"/>
    <mergeCell ref="H103:M103"/>
    <mergeCell ref="Z103:AK103"/>
    <mergeCell ref="H106:M106"/>
    <mergeCell ref="Z106:AK106"/>
    <mergeCell ref="B110:T110"/>
    <mergeCell ref="U110:AP110"/>
    <mergeCell ref="B111:T111"/>
    <mergeCell ref="U111:AP111"/>
    <mergeCell ref="H104:M104"/>
    <mergeCell ref="H105:M105"/>
    <mergeCell ref="B96:T96"/>
    <mergeCell ref="U96:AP96"/>
    <mergeCell ref="B97:T97"/>
    <mergeCell ref="U97:AP97"/>
    <mergeCell ref="B98:T98"/>
    <mergeCell ref="U98:AP98"/>
    <mergeCell ref="D99:S99"/>
    <mergeCell ref="W99:AO99"/>
    <mergeCell ref="H101:M101"/>
    <mergeCell ref="Z101:AK101"/>
    <mergeCell ref="AR6:AW14"/>
    <mergeCell ref="Z77:AK77"/>
    <mergeCell ref="H78:M78"/>
    <mergeCell ref="Z78:AK78"/>
    <mergeCell ref="B80:AP80"/>
    <mergeCell ref="B81:L81"/>
    <mergeCell ref="M81:AA81"/>
    <mergeCell ref="AB81:AP81"/>
    <mergeCell ref="H73:M73"/>
    <mergeCell ref="Z73:AK73"/>
    <mergeCell ref="H74:M74"/>
    <mergeCell ref="Z74:AK74"/>
    <mergeCell ref="H75:M75"/>
    <mergeCell ref="Z75:AK75"/>
    <mergeCell ref="B66:K66"/>
    <mergeCell ref="L66:S66"/>
    <mergeCell ref="T66:AG66"/>
    <mergeCell ref="AH66:AP66"/>
    <mergeCell ref="B69:AP69"/>
    <mergeCell ref="B70:AP70"/>
    <mergeCell ref="B63:K63"/>
    <mergeCell ref="L63:S64"/>
    <mergeCell ref="T63:AG64"/>
    <mergeCell ref="AH63:AP64"/>
    <mergeCell ref="AT4:AT5"/>
    <mergeCell ref="B112:T112"/>
    <mergeCell ref="U112:AP112"/>
    <mergeCell ref="D113:S113"/>
    <mergeCell ref="W113:AO113"/>
    <mergeCell ref="E86:L86"/>
    <mergeCell ref="N86:AA86"/>
    <mergeCell ref="AG86:AO86"/>
    <mergeCell ref="E87:L87"/>
    <mergeCell ref="N87:AA87"/>
    <mergeCell ref="AG87:AO87"/>
    <mergeCell ref="E88:L88"/>
    <mergeCell ref="N88:AA88"/>
    <mergeCell ref="N89:AA89"/>
    <mergeCell ref="E90:L90"/>
    <mergeCell ref="N90:AA90"/>
    <mergeCell ref="AG90:AO90"/>
    <mergeCell ref="B93:AP93"/>
    <mergeCell ref="B94:AP94"/>
    <mergeCell ref="E85:L85"/>
    <mergeCell ref="N85:AA85"/>
    <mergeCell ref="H76:M76"/>
    <mergeCell ref="Z76:AK76"/>
    <mergeCell ref="C71:AP71"/>
    <mergeCell ref="B64:K64"/>
    <mergeCell ref="B65:K65"/>
    <mergeCell ref="L65:S65"/>
    <mergeCell ref="T65:AG65"/>
    <mergeCell ref="AH65:AP65"/>
    <mergeCell ref="B52:M52"/>
    <mergeCell ref="N52:W52"/>
    <mergeCell ref="X52:AG52"/>
    <mergeCell ref="AH52:AP52"/>
    <mergeCell ref="N53:W53"/>
    <mergeCell ref="X53:AG53"/>
    <mergeCell ref="AH53:AP53"/>
    <mergeCell ref="AH49:AP50"/>
    <mergeCell ref="B50:M50"/>
    <mergeCell ref="N50:W50"/>
    <mergeCell ref="X50:AG50"/>
    <mergeCell ref="B51:M51"/>
    <mergeCell ref="N51:W51"/>
    <mergeCell ref="X51:AG51"/>
    <mergeCell ref="AH51:AP51"/>
    <mergeCell ref="B46:M46"/>
    <mergeCell ref="N46:Q46"/>
    <mergeCell ref="R46:AC46"/>
    <mergeCell ref="AD46:AG46"/>
    <mergeCell ref="B49:M49"/>
    <mergeCell ref="N49:W49"/>
    <mergeCell ref="X49:AG49"/>
    <mergeCell ref="AH44:AP44"/>
    <mergeCell ref="B45:M45"/>
    <mergeCell ref="N45:Q45"/>
    <mergeCell ref="R45:U45"/>
    <mergeCell ref="V45:Y45"/>
    <mergeCell ref="Z45:AC45"/>
    <mergeCell ref="AD45:AG45"/>
    <mergeCell ref="AH45:AP45"/>
    <mergeCell ref="B44:M44"/>
    <mergeCell ref="N44:Q44"/>
    <mergeCell ref="R44:U44"/>
    <mergeCell ref="V44:Y44"/>
    <mergeCell ref="Z44:AC44"/>
    <mergeCell ref="AD44:AG44"/>
    <mergeCell ref="AH42:AP42"/>
    <mergeCell ref="B43:M43"/>
    <mergeCell ref="N43:Q43"/>
    <mergeCell ref="R43:U43"/>
    <mergeCell ref="V43:Y43"/>
    <mergeCell ref="Z43:AC43"/>
    <mergeCell ref="AD43:AG43"/>
    <mergeCell ref="AH43:AP43"/>
    <mergeCell ref="B42:M42"/>
    <mergeCell ref="N42:Q42"/>
    <mergeCell ref="R42:U42"/>
    <mergeCell ref="V42:Y42"/>
    <mergeCell ref="Z42:AC42"/>
    <mergeCell ref="AD42:AG42"/>
    <mergeCell ref="B41:M41"/>
    <mergeCell ref="N41:Q41"/>
    <mergeCell ref="R41:U41"/>
    <mergeCell ref="V41:Y41"/>
    <mergeCell ref="Z41:AC41"/>
    <mergeCell ref="AD41:AG41"/>
    <mergeCell ref="AH41:AP41"/>
    <mergeCell ref="B40:M40"/>
    <mergeCell ref="N40:Q40"/>
    <mergeCell ref="R40:U40"/>
    <mergeCell ref="V40:Y40"/>
    <mergeCell ref="Z40:AC40"/>
    <mergeCell ref="AD40:AG40"/>
    <mergeCell ref="B39:M39"/>
    <mergeCell ref="N39:Q39"/>
    <mergeCell ref="R39:U39"/>
    <mergeCell ref="V39:Y39"/>
    <mergeCell ref="Z39:AC39"/>
    <mergeCell ref="AD39:AG39"/>
    <mergeCell ref="AH39:AP39"/>
    <mergeCell ref="BC39:BE39"/>
    <mergeCell ref="AH40:AP40"/>
    <mergeCell ref="BC37:BE37"/>
    <mergeCell ref="B38:M38"/>
    <mergeCell ref="N38:Q38"/>
    <mergeCell ref="R38:U38"/>
    <mergeCell ref="V38:Y38"/>
    <mergeCell ref="Z38:AC38"/>
    <mergeCell ref="AD38:AG38"/>
    <mergeCell ref="AH38:AP38"/>
    <mergeCell ref="BC38:BE38"/>
    <mergeCell ref="B37:M37"/>
    <mergeCell ref="N37:Q37"/>
    <mergeCell ref="R37:U37"/>
    <mergeCell ref="V37:Y37"/>
    <mergeCell ref="Z37:AC37"/>
    <mergeCell ref="AD37:AG37"/>
    <mergeCell ref="AH37:AP37"/>
    <mergeCell ref="AS37:AU37"/>
    <mergeCell ref="AX37:AZ37"/>
    <mergeCell ref="BC35:BE35"/>
    <mergeCell ref="B36:M36"/>
    <mergeCell ref="N36:Q36"/>
    <mergeCell ref="R36:U36"/>
    <mergeCell ref="V36:Y36"/>
    <mergeCell ref="Z36:AC36"/>
    <mergeCell ref="AD36:AG36"/>
    <mergeCell ref="AH36:AP36"/>
    <mergeCell ref="AS36:AU36"/>
    <mergeCell ref="AX36:AZ36"/>
    <mergeCell ref="BC36:BE36"/>
    <mergeCell ref="B35:M35"/>
    <mergeCell ref="N35:Q35"/>
    <mergeCell ref="R35:U35"/>
    <mergeCell ref="V35:Y35"/>
    <mergeCell ref="Z35:AC35"/>
    <mergeCell ref="AD35:AG35"/>
    <mergeCell ref="AH35:AP35"/>
    <mergeCell ref="AS35:AU35"/>
    <mergeCell ref="AX35:AZ35"/>
    <mergeCell ref="BC33:BE33"/>
    <mergeCell ref="B34:M34"/>
    <mergeCell ref="N34:Q34"/>
    <mergeCell ref="R34:U34"/>
    <mergeCell ref="V34:Y34"/>
    <mergeCell ref="Z34:AC34"/>
    <mergeCell ref="AD34:AG34"/>
    <mergeCell ref="AH34:AP34"/>
    <mergeCell ref="AS34:AU34"/>
    <mergeCell ref="AX34:AZ34"/>
    <mergeCell ref="BC34:BE34"/>
    <mergeCell ref="B33:M33"/>
    <mergeCell ref="N33:Q33"/>
    <mergeCell ref="R33:U33"/>
    <mergeCell ref="V33:Y33"/>
    <mergeCell ref="Z33:AC33"/>
    <mergeCell ref="AF33:AG33"/>
    <mergeCell ref="AH33:AP33"/>
    <mergeCell ref="AS33:AU33"/>
    <mergeCell ref="AX33:AZ33"/>
    <mergeCell ref="AX29:AZ29"/>
    <mergeCell ref="BA29:BA31"/>
    <mergeCell ref="BC29:BE29"/>
    <mergeCell ref="BF29:BF31"/>
    <mergeCell ref="B30:M32"/>
    <mergeCell ref="N30:Q32"/>
    <mergeCell ref="R30:U30"/>
    <mergeCell ref="V30:Y30"/>
    <mergeCell ref="Z30:AC30"/>
    <mergeCell ref="AD30:AG31"/>
    <mergeCell ref="AX30:AZ30"/>
    <mergeCell ref="BC30:BE30"/>
    <mergeCell ref="R31:U32"/>
    <mergeCell ref="V31:Y32"/>
    <mergeCell ref="AS31:AU31"/>
    <mergeCell ref="AX31:AZ31"/>
    <mergeCell ref="BC31:BE31"/>
    <mergeCell ref="Z32:AC32"/>
    <mergeCell ref="AD32:AG32"/>
    <mergeCell ref="AH32:AP32"/>
    <mergeCell ref="AS32:AU32"/>
    <mergeCell ref="AX32:AZ32"/>
    <mergeCell ref="BC32:BE32"/>
    <mergeCell ref="B25:H25"/>
    <mergeCell ref="I25:J25"/>
    <mergeCell ref="K25:AH25"/>
    <mergeCell ref="B28:AP28"/>
    <mergeCell ref="AS29:AU29"/>
    <mergeCell ref="AV29:AV31"/>
    <mergeCell ref="AH30:AP31"/>
    <mergeCell ref="AS30:AU30"/>
    <mergeCell ref="B23:H23"/>
    <mergeCell ref="I23:J23"/>
    <mergeCell ref="AJ23:AP23"/>
    <mergeCell ref="B24:H24"/>
    <mergeCell ref="I24:J24"/>
    <mergeCell ref="AJ24:AP24"/>
    <mergeCell ref="I21:J21"/>
    <mergeCell ref="AJ21:AP21"/>
    <mergeCell ref="B22:H22"/>
    <mergeCell ref="I22:J22"/>
    <mergeCell ref="AJ22:AP22"/>
    <mergeCell ref="B19:H19"/>
    <mergeCell ref="I19:J19"/>
    <mergeCell ref="AJ19:AP19"/>
    <mergeCell ref="B20:H20"/>
    <mergeCell ref="I20:J20"/>
    <mergeCell ref="AJ20:AP20"/>
    <mergeCell ref="AZ18:AZ19"/>
    <mergeCell ref="BA18:BA19"/>
    <mergeCell ref="BC18:BC19"/>
    <mergeCell ref="BD18:BD19"/>
    <mergeCell ref="BE18:BE19"/>
    <mergeCell ref="BF18:BF19"/>
    <mergeCell ref="AS18:AS19"/>
    <mergeCell ref="AT18:AT19"/>
    <mergeCell ref="AU18:AU19"/>
    <mergeCell ref="AV18:AV19"/>
    <mergeCell ref="AX18:AX19"/>
    <mergeCell ref="AY18:AY19"/>
    <mergeCell ref="AS16:AV16"/>
    <mergeCell ref="AX16:BA16"/>
    <mergeCell ref="BC16:BF16"/>
    <mergeCell ref="N17:S17"/>
    <mergeCell ref="T17:Y17"/>
    <mergeCell ref="Z17:AG17"/>
    <mergeCell ref="AS17:AV17"/>
    <mergeCell ref="AX17:BA17"/>
    <mergeCell ref="BC17:BF17"/>
    <mergeCell ref="N16:AG16"/>
    <mergeCell ref="AI16:AI17"/>
    <mergeCell ref="AJ16:AP17"/>
    <mergeCell ref="A46:A48"/>
    <mergeCell ref="B11:L11"/>
    <mergeCell ref="M11:AE11"/>
    <mergeCell ref="AF11:AP11"/>
    <mergeCell ref="B12:AP12"/>
    <mergeCell ref="B13:L13"/>
    <mergeCell ref="M13:AP13"/>
    <mergeCell ref="B2:AP2"/>
    <mergeCell ref="J4:AP4"/>
    <mergeCell ref="J6:AP6"/>
    <mergeCell ref="B9:AP9"/>
    <mergeCell ref="B10:L10"/>
    <mergeCell ref="M10:AE10"/>
    <mergeCell ref="AF10:AP10"/>
    <mergeCell ref="B18:H18"/>
    <mergeCell ref="I18:J18"/>
    <mergeCell ref="N18:S18"/>
    <mergeCell ref="T18:Y18"/>
    <mergeCell ref="Z18:AG18"/>
    <mergeCell ref="AJ18:AP18"/>
    <mergeCell ref="B16:H17"/>
    <mergeCell ref="I16:J17"/>
    <mergeCell ref="K16:M16"/>
    <mergeCell ref="B21:H21"/>
  </mergeCells>
  <conditionalFormatting sqref="I25:J25">
    <cfRule type="expression" dxfId="91" priority="28">
      <formula>I20=""</formula>
    </cfRule>
    <cfRule type="cellIs" dxfId="90" priority="34" operator="greaterThan">
      <formula>70</formula>
    </cfRule>
  </conditionalFormatting>
  <conditionalFormatting sqref="N51:W51">
    <cfRule type="expression" dxfId="89" priority="26">
      <formula>I20=""</formula>
    </cfRule>
  </conditionalFormatting>
  <conditionalFormatting sqref="N52:W52">
    <cfRule type="expression" dxfId="88" priority="25">
      <formula>N35=""</formula>
    </cfRule>
  </conditionalFormatting>
  <conditionalFormatting sqref="AD46:AG46">
    <cfRule type="expression" dxfId="87" priority="35">
      <formula>V35=""</formula>
    </cfRule>
  </conditionalFormatting>
  <conditionalFormatting sqref="AH20:AH24">
    <cfRule type="expression" dxfId="86" priority="23">
      <formula>AT20=""</formula>
    </cfRule>
  </conditionalFormatting>
  <conditionalFormatting sqref="AI20:AI24">
    <cfRule type="expression" dxfId="85" priority="22">
      <formula>AT20=""</formula>
    </cfRule>
  </conditionalFormatting>
  <conditionalFormatting sqref="AI25">
    <cfRule type="expression" dxfId="84" priority="21">
      <formula>AT20=""</formula>
    </cfRule>
  </conditionalFormatting>
  <conditionalFormatting sqref="X51:AG51">
    <cfRule type="expression" dxfId="83" priority="20">
      <formula>AT20=""</formula>
    </cfRule>
  </conditionalFormatting>
  <conditionalFormatting sqref="X52:AG52">
    <cfRule type="expression" dxfId="82" priority="19">
      <formula>V35=""</formula>
    </cfRule>
  </conditionalFormatting>
  <conditionalFormatting sqref="X53:AG53">
    <cfRule type="expression" dxfId="81" priority="18">
      <formula>AT20=""</formula>
    </cfRule>
  </conditionalFormatting>
  <conditionalFormatting sqref="Z35:AC39">
    <cfRule type="expression" dxfId="80" priority="17">
      <formula>V35=""</formula>
    </cfRule>
  </conditionalFormatting>
  <conditionalFormatting sqref="Z41:AC45">
    <cfRule type="expression" dxfId="79" priority="16">
      <formula>V41=""</formula>
    </cfRule>
  </conditionalFormatting>
  <conditionalFormatting sqref="AD41:AG45">
    <cfRule type="expression" dxfId="78" priority="15">
      <formula>V41=""</formula>
    </cfRule>
  </conditionalFormatting>
  <conditionalFormatting sqref="AD35:AG39">
    <cfRule type="expression" dxfId="77" priority="14">
      <formula>V35=""</formula>
    </cfRule>
  </conditionalFormatting>
  <conditionalFormatting sqref="N46:Q46">
    <cfRule type="cellIs" dxfId="76" priority="11" operator="greaterThan">
      <formula>30</formula>
    </cfRule>
    <cfRule type="expression" dxfId="75" priority="12">
      <formula>N35=""</formula>
    </cfRule>
  </conditionalFormatting>
  <conditionalFormatting sqref="N53:W53">
    <cfRule type="cellIs" dxfId="74" priority="9" operator="greaterThan">
      <formula>100</formula>
    </cfRule>
    <cfRule type="expression" dxfId="73" priority="10">
      <formula>I20=""</formula>
    </cfRule>
  </conditionalFormatting>
  <conditionalFormatting sqref="H101:M105">
    <cfRule type="expression" dxfId="72" priority="4">
      <formula>H101=0</formula>
    </cfRule>
  </conditionalFormatting>
  <conditionalFormatting sqref="H116:M119">
    <cfRule type="expression" dxfId="71" priority="2">
      <formula>H116=0</formula>
    </cfRule>
  </conditionalFormatting>
  <conditionalFormatting sqref="Z101:Z105">
    <cfRule type="expression" dxfId="70" priority="3">
      <formula>Z101=0</formula>
    </cfRule>
  </conditionalFormatting>
  <conditionalFormatting sqref="Z116:Z119">
    <cfRule type="expression" dxfId="69" priority="1">
      <formula>Z116=0</formula>
    </cfRule>
  </conditionalFormatting>
  <pageMargins left="0.19685039370078741" right="0.19685039370078741" top="0.19685039370078741" bottom="0.19685039370078741" header="0.19685039370078741" footer="0.19685039370078741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3.25" defaultRowHeight="14.2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85"/>
  <sheetViews>
    <sheetView showGridLines="0" view="pageBreakPreview" topLeftCell="B1" zoomScaleSheetLayoutView="100" workbookViewId="0">
      <pane ySplit="1" topLeftCell="A2" activePane="bottomLeft" state="frozen"/>
      <selection activeCell="AA4" sqref="AA4"/>
      <selection pane="bottomLeft" activeCell="B60" sqref="B60:Z60"/>
    </sheetView>
  </sheetViews>
  <sheetFormatPr defaultColWidth="9.125" defaultRowHeight="17.25" x14ac:dyDescent="0.4"/>
  <cols>
    <col min="1" max="1" width="0" style="29" hidden="1" customWidth="1"/>
    <col min="2" max="2" width="27.875" style="29" customWidth="1"/>
    <col min="3" max="3" width="7.25" style="29" customWidth="1"/>
    <col min="4" max="6" width="10.375" style="29" customWidth="1"/>
    <col min="7" max="26" width="3" style="29" customWidth="1"/>
    <col min="27" max="27" width="13.375" style="29" customWidth="1"/>
    <col min="28" max="28" width="28.125" style="29" customWidth="1"/>
    <col min="29" max="29" width="14.125" style="29" customWidth="1"/>
    <col min="30" max="16384" width="9.125" style="29"/>
  </cols>
  <sheetData>
    <row r="1" spans="2:41" ht="22.5" customHeight="1" thickBot="1" x14ac:dyDescent="0.45">
      <c r="AA1" s="391">
        <v>1</v>
      </c>
    </row>
    <row r="2" spans="2:41" ht="20.25" customHeight="1" x14ac:dyDescent="0.55000000000000004">
      <c r="B2" s="780" t="s">
        <v>220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42" t="s">
        <v>515</v>
      </c>
      <c r="AB2" s="320" t="str">
        <f>"ผู้บังคับบัญชา "&amp;VLOOKUP($AA$1,DATA!$A:$W,15,0)&amp;VLOOKUP($AA$1,DATA!$A:$W,16,0)&amp;"  "&amp;VLOOKUP($AA$1,DATA!$A:$W,17,0)&amp;" ตำแหน่ง"&amp;(IF(VLOOKUP($AA$1,DATA!$A:$W,19,0)=0,VLOOKUP($AA$1,DATA!$A:$W,18,0),VLOOKUP($AA$1,DATA!$A:$W,18,0)&amp;"("&amp;VLOOKUP($AA$1,DATA!$A:$W,19,0)&amp;" ระดับ"&amp;VLOOKUP($AA$1,DATA!$A:$W,20,0)&amp;") "))&amp;VLOOKUP($AA$1,DATA!$A:$W,21,0)</f>
        <v>ผู้บังคับบัญชา นายสันติ  อุทุมพร ตำแหน่งนายกเทศมนตรีตำบลจันทบเพชร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2:41" ht="20.25" customHeight="1" x14ac:dyDescent="0.4">
      <c r="B3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บริหาร     ฝ่าย    -            ส่วน    -     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43"/>
      <c r="AB3" s="363" t="str">
        <f>"ผู้รับการประเมิน "&amp;VLOOKUP($AA$1,DATA!$A:$W,2,0)&amp;VLOOKUP($AA$1,DATA!$A:$W,3,0)&amp;"  "&amp;VLOOKUP($AA$1,DATA!$A:$W,4,0)&amp;" ตำแหน่ง "&amp;(IF(VLOOKUP($AA$1,DATA!$A:$W,6,0)=0,VLOOKUP($AA$1,DATA!$A:$W,5,0)&amp;VLOOKUP($AA$1,DATA!$A:$W,7,0),VLOOKUP($AA$1,DATA!$A:$W,5,0)&amp;"("&amp;VLOOKUP($AA$1,DATA!$A:$W,6,0)&amp;" ระดับ"&amp;VLOOKUP($AA$1,DATA!$A:$W,7,0)&amp;")"))</f>
        <v>ผู้รับการประเมิน นายกิติศักดิ์  เกียรติเจริญศิริ ตำแหน่ง ปลัดเทศบาลตำบลจันทบเพชร(นักบริหารงานท้องถิ่น ระดับต้น)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2:41" ht="20.25" customHeight="1" x14ac:dyDescent="0.55000000000000004">
      <c r="B4" s="765" t="str">
        <f>((IF(VLOOKUP($AA$1,DATA!$A:$AR,13,0)=0,"สำนัก/กอง………………………………………... ",VLOOKUP($AA$1,DATA!$A:$AR,13,0))))</f>
        <v>เทศบาลตำบลจันทบเพชร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2:41" ht="6" customHeight="1" x14ac:dyDescent="0.5500000000000000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2:41" ht="24" x14ac:dyDescent="0.4">
      <c r="B6" s="96" t="s">
        <v>226</v>
      </c>
      <c r="AA6" s="783" t="s">
        <v>247</v>
      </c>
      <c r="AB6" s="783"/>
    </row>
    <row r="7" spans="2:41" ht="21.75" x14ac:dyDescent="0.4">
      <c r="B7" s="798" t="s">
        <v>29</v>
      </c>
      <c r="C7" s="798" t="s">
        <v>20</v>
      </c>
      <c r="D7" s="798" t="s">
        <v>227</v>
      </c>
      <c r="E7" s="798"/>
      <c r="F7" s="798"/>
      <c r="G7" s="798" t="s">
        <v>228</v>
      </c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83"/>
      <c r="AB7" s="783"/>
    </row>
    <row r="8" spans="2:41" ht="21.75" x14ac:dyDescent="0.4">
      <c r="B8" s="798"/>
      <c r="C8" s="798"/>
      <c r="D8" s="97" t="s">
        <v>229</v>
      </c>
      <c r="E8" s="97" t="s">
        <v>229</v>
      </c>
      <c r="F8" s="97" t="s">
        <v>229</v>
      </c>
      <c r="G8" s="798" t="s">
        <v>230</v>
      </c>
      <c r="H8" s="798"/>
      <c r="I8" s="798"/>
      <c r="J8" s="798"/>
      <c r="K8" s="798"/>
      <c r="L8" s="798"/>
      <c r="M8" s="798" t="s">
        <v>231</v>
      </c>
      <c r="N8" s="798"/>
      <c r="O8" s="798"/>
      <c r="P8" s="798"/>
      <c r="Q8" s="798"/>
      <c r="R8" s="798"/>
      <c r="S8" s="798" t="s">
        <v>232</v>
      </c>
      <c r="T8" s="798"/>
      <c r="U8" s="798"/>
      <c r="V8" s="798"/>
      <c r="W8" s="798"/>
      <c r="X8" s="798"/>
      <c r="Y8" s="798"/>
      <c r="Z8" s="798"/>
      <c r="AA8" s="783"/>
      <c r="AB8" s="783"/>
    </row>
    <row r="9" spans="2:41" ht="21.75" x14ac:dyDescent="0.4">
      <c r="B9" s="798"/>
      <c r="C9" s="798"/>
      <c r="D9" s="98" t="s">
        <v>25</v>
      </c>
      <c r="E9" s="98" t="s">
        <v>26</v>
      </c>
      <c r="F9" s="98" t="s">
        <v>27</v>
      </c>
      <c r="G9" s="99">
        <v>0.5</v>
      </c>
      <c r="H9" s="99">
        <v>1</v>
      </c>
      <c r="I9" s="99">
        <v>1.5</v>
      </c>
      <c r="J9" s="99">
        <v>2</v>
      </c>
      <c r="K9" s="99">
        <v>2.5</v>
      </c>
      <c r="L9" s="99">
        <v>3</v>
      </c>
      <c r="M9" s="99">
        <v>0.5</v>
      </c>
      <c r="N9" s="99">
        <v>1</v>
      </c>
      <c r="O9" s="99">
        <v>1.5</v>
      </c>
      <c r="P9" s="99">
        <v>2</v>
      </c>
      <c r="Q9" s="99">
        <v>2.5</v>
      </c>
      <c r="R9" s="99">
        <v>3</v>
      </c>
      <c r="S9" s="99">
        <v>0.5</v>
      </c>
      <c r="T9" s="99">
        <v>1</v>
      </c>
      <c r="U9" s="99">
        <v>1.5</v>
      </c>
      <c r="V9" s="99">
        <v>2</v>
      </c>
      <c r="W9" s="99">
        <v>2.5</v>
      </c>
      <c r="X9" s="99">
        <v>3</v>
      </c>
      <c r="Y9" s="99">
        <v>3.5</v>
      </c>
      <c r="Z9" s="99">
        <v>4</v>
      </c>
      <c r="AA9" s="783"/>
      <c r="AB9" s="783"/>
    </row>
    <row r="10" spans="2:41" ht="37.5" customHeight="1" x14ac:dyDescent="0.4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783"/>
      <c r="AB10" s="783"/>
    </row>
    <row r="11" spans="2:41" ht="37.5" customHeight="1" x14ac:dyDescent="0.4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2:41" ht="37.5" customHeight="1" x14ac:dyDescent="0.4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2:41" ht="37.5" customHeight="1" x14ac:dyDescent="0.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2:41" ht="37.5" customHeight="1" x14ac:dyDescent="0.4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2:41" s="33" customFormat="1" ht="22.5" customHeight="1" x14ac:dyDescent="0.5">
      <c r="B15" s="101" t="s">
        <v>43</v>
      </c>
      <c r="C15" s="102">
        <v>70</v>
      </c>
      <c r="D15" s="784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6"/>
    </row>
    <row r="16" spans="2:41" s="33" customFormat="1" ht="6.75" customHeight="1" x14ac:dyDescent="0.5"/>
    <row r="17" spans="2:41" s="33" customFormat="1" ht="18" customHeight="1" x14ac:dyDescent="0.5">
      <c r="B17" s="103" t="s">
        <v>240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2:41" s="33" customFormat="1" ht="18" customHeight="1" x14ac:dyDescent="0.5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2:41" s="33" customFormat="1" ht="18" customHeight="1" x14ac:dyDescent="0.5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2:41" s="33" customFormat="1" ht="6" customHeight="1" x14ac:dyDescent="0.5"/>
    <row r="21" spans="2:41" s="33" customFormat="1" ht="15.75" customHeight="1" x14ac:dyDescent="0.5"/>
    <row r="22" spans="2:41" s="34" customFormat="1" ht="21.75" customHeight="1" x14ac:dyDescent="0.55000000000000004">
      <c r="B22" s="22" t="s">
        <v>150</v>
      </c>
      <c r="C22" s="770" t="str">
        <f>IF(VLOOKUP($AA$1,DATA!$A:$W,15,0)="นาย"," ",IF(VLOOKUP($AA$1,DATA!$A:$W,15,0)="นาง"," ",IF(VLOOKUP($AA$1,DATA!$A:$W,15,0)="นางสาว"," ",VLOOKUP($AA$1,DATA!$A:$W,15,0))))</f>
        <v xml:space="preserve"> </v>
      </c>
      <c r="D22" s="770"/>
      <c r="E22" s="770"/>
      <c r="F22" s="21" t="s">
        <v>210</v>
      </c>
      <c r="J22" s="22" t="s">
        <v>150</v>
      </c>
      <c r="K22" s="770" t="str">
        <f>IF(VLOOKUP($AA$1,DATA!$A:$W,2,0)="นาย"," ",IF(VLOOKUP($AA$1,DATA!$A:$W,2,0)="นาง"," ",IF(VLOOKUP($AA$1,DATA!$A:$W,2,0)="นางสาว"," ",VLOOKUP($AA$1,DATA!$A:$W,2,0))))</f>
        <v xml:space="preserve"> </v>
      </c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21" t="s">
        <v>211</v>
      </c>
    </row>
    <row r="23" spans="2:41" s="34" customFormat="1" ht="21.75" customHeight="1" x14ac:dyDescent="0.55000000000000004">
      <c r="C23" s="752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(นายสันติ  อุทุมพร)</v>
      </c>
      <c r="D23" s="752"/>
      <c r="E23" s="752"/>
      <c r="J23" s="20"/>
      <c r="K23" s="752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(นายกิติศักดิ์  เกียรติเจริญศิริ)</v>
      </c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</row>
    <row r="24" spans="2:41" s="34" customFormat="1" ht="21.75" customHeight="1" x14ac:dyDescent="0.55000000000000004">
      <c r="B24" s="22" t="s">
        <v>111</v>
      </c>
      <c r="C24" s="753" t="str">
        <f>VLOOKUP($AA$1,DATA!$A:$W,18,0)</f>
        <v>นายกเทศมนตรีตำบลจันทบเพชร</v>
      </c>
      <c r="D24" s="753"/>
      <c r="E24" s="753"/>
      <c r="J24" s="22" t="s">
        <v>111</v>
      </c>
      <c r="K24" s="754" t="str">
        <f>IF(VLOOKUP($AA$1,DATA!$A:$W,6,0)=0,VLOOKUP($AA$1,DATA!$A:$W,5,0)&amp;VLOOKUP($AA$1,DATA!$A:$W,7,0),VLOOKUP($AA$1,DATA!$A:$W,5,0))</f>
        <v>ปลัดเทศบาลตำบลจันทบเพชร</v>
      </c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</row>
    <row r="25" spans="2:41" s="34" customFormat="1" ht="21.75" customHeight="1" x14ac:dyDescent="0.55000000000000004">
      <c r="B25" s="22"/>
      <c r="C25" s="753" t="str">
        <f>IF(VLOOKUP($AA$1,DATA!$A:$W,19,0)=0,"",("("&amp;VLOOKUP($AA$1,DATA!$A:$W,19,0)&amp;" ระดับ"&amp;VLOOKUP($AA$1,DATA!$A:$W,20,0)&amp;")"))</f>
        <v/>
      </c>
      <c r="D25" s="753"/>
      <c r="E25" s="753"/>
      <c r="J25" s="22"/>
      <c r="K25" s="754" t="str">
        <f>IF(VLOOKUP($AA$1,DATA!$A:$W,6,0)=0,"",("("&amp;VLOOKUP($AA$1,DATA!$A:$W,6,0)&amp;" ระดับ"&amp;VLOOKUP($AA$1,DATA!$A:$W,7,0)&amp;")"))</f>
        <v>(นักบริหารงานท้องถิ่น ระดับต้น)</v>
      </c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</row>
    <row r="26" spans="2:41" s="34" customFormat="1" ht="6" customHeight="1" x14ac:dyDescent="0.55000000000000004">
      <c r="B26" s="22"/>
      <c r="C26" s="753" t="str">
        <f>IF(VLOOKUP($AA$1,DATA!$A:$W,21,0)=0,"",VLOOKUP($AA$1,DATA!$A:$W,21,0))</f>
        <v/>
      </c>
      <c r="D26" s="753"/>
      <c r="E26" s="753"/>
      <c r="J26" s="22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</row>
    <row r="27" spans="2:41" s="34" customFormat="1" ht="24" x14ac:dyDescent="0.55000000000000004">
      <c r="B27" s="22" t="s">
        <v>144</v>
      </c>
      <c r="C27" s="1243" t="s">
        <v>195</v>
      </c>
      <c r="D27" s="1243"/>
      <c r="E27" s="1243"/>
      <c r="J27" s="22" t="s">
        <v>144</v>
      </c>
      <c r="K27" s="1243" t="s">
        <v>195</v>
      </c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</row>
    <row r="28" spans="2:41" ht="20.25" customHeight="1" x14ac:dyDescent="0.4">
      <c r="B28" s="763" t="s">
        <v>220</v>
      </c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2:41" ht="20.25" customHeight="1" x14ac:dyDescent="0.4">
      <c r="B2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บริหาร     ฝ่าย    -            ส่วน    -     </v>
      </c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2:41" ht="20.25" customHeight="1" x14ac:dyDescent="0.55000000000000004">
      <c r="B30" s="765" t="str">
        <f>((IF(VLOOKUP($AA$1,DATA!$A:$AR,13,0)=0,"สำนัก/กอง………………………………………... ",VLOOKUP($AA$1,DATA!$A:$AR,13,0))))</f>
        <v>เทศบาลตำบลจันทบเพชร</v>
      </c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2:41" ht="6.75" customHeight="1" x14ac:dyDescent="0.4"/>
    <row r="32" spans="2:41" ht="20.25" customHeight="1" x14ac:dyDescent="0.55000000000000004">
      <c r="B32" s="32" t="s">
        <v>241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27" s="35" customFormat="1" ht="24" x14ac:dyDescent="0.2">
      <c r="B33" s="791" t="s">
        <v>50</v>
      </c>
      <c r="C33" s="791"/>
      <c r="D33" s="791"/>
      <c r="E33" s="106" t="s">
        <v>20</v>
      </c>
      <c r="F33" s="107" t="s">
        <v>237</v>
      </c>
      <c r="G33" s="777" t="s">
        <v>235</v>
      </c>
      <c r="H33" s="777"/>
      <c r="I33" s="777"/>
      <c r="J33" s="777"/>
      <c r="K33" s="777" t="s">
        <v>233</v>
      </c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</row>
    <row r="34" spans="1:27" s="35" customFormat="1" ht="24" x14ac:dyDescent="0.2">
      <c r="B34" s="791"/>
      <c r="C34" s="791"/>
      <c r="D34" s="791"/>
      <c r="E34" s="108"/>
      <c r="F34" s="109" t="s">
        <v>238</v>
      </c>
      <c r="G34" s="767" t="s">
        <v>236</v>
      </c>
      <c r="H34" s="767"/>
      <c r="I34" s="767"/>
      <c r="J34" s="767"/>
      <c r="K34" s="767" t="s">
        <v>234</v>
      </c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</row>
    <row r="35" spans="1:27" s="35" customFormat="1" ht="24" x14ac:dyDescent="0.2">
      <c r="B35" s="791"/>
      <c r="C35" s="791"/>
      <c r="D35" s="791"/>
      <c r="E35" s="110"/>
      <c r="F35" s="111" t="s">
        <v>239</v>
      </c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772"/>
      <c r="Y35" s="772"/>
      <c r="Z35" s="772"/>
    </row>
    <row r="36" spans="1:27" ht="24" x14ac:dyDescent="0.4">
      <c r="B36" s="776" t="s">
        <v>51</v>
      </c>
      <c r="C36" s="776"/>
      <c r="D36" s="776"/>
      <c r="E36" s="106"/>
      <c r="F36" s="106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</row>
    <row r="37" spans="1:27" ht="24" x14ac:dyDescent="0.4">
      <c r="A37" s="266" t="s">
        <v>569</v>
      </c>
      <c r="B37" s="766" t="str">
        <f>IF(A37="","","1. "&amp;VLOOKUP(A37,SMTN!$A:$E,2,0))</f>
        <v xml:space="preserve">1. การมุ่งผลสัมฤทธิ์ </v>
      </c>
      <c r="C37" s="766"/>
      <c r="D37" s="766"/>
      <c r="E37" s="108"/>
      <c r="F37" s="108"/>
      <c r="G37" s="767"/>
      <c r="H37" s="767"/>
      <c r="I37" s="767"/>
      <c r="J37" s="767"/>
      <c r="K37" s="768" t="str">
        <f>IF(G37="","",VLOOKUP(AA37,SMTN!$A:$C,2,0))</f>
        <v/>
      </c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768"/>
      <c r="Y37" s="768"/>
      <c r="Z37" s="768"/>
      <c r="AA37" s="269" t="str">
        <f>A37&amp;G37</f>
        <v>A01</v>
      </c>
    </row>
    <row r="38" spans="1:27" ht="23.25" customHeight="1" x14ac:dyDescent="0.4">
      <c r="A38" s="266" t="s">
        <v>570</v>
      </c>
      <c r="B38" s="766" t="str">
        <f>IF(A38="","","2. "&amp;VLOOKUP(A38,SMTN!$A:$E,2,0))</f>
        <v>2. การยึดมั่นในความถูกต้องและจริยธรรม</v>
      </c>
      <c r="C38" s="766"/>
      <c r="D38" s="766"/>
      <c r="E38" s="108"/>
      <c r="F38" s="108"/>
      <c r="G38" s="767"/>
      <c r="H38" s="767"/>
      <c r="I38" s="767"/>
      <c r="J38" s="767"/>
      <c r="K38" s="768" t="str">
        <f>IF(G38="","",VLOOKUP(AA38,SMTN!$A:$C,2,0))</f>
        <v/>
      </c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269" t="str">
        <f t="shared" ref="AA38:AA41" si="0">A38&amp;G38</f>
        <v>A02</v>
      </c>
    </row>
    <row r="39" spans="1:27" ht="23.25" customHeight="1" x14ac:dyDescent="0.4">
      <c r="A39" s="266" t="s">
        <v>571</v>
      </c>
      <c r="B39" s="766" t="str">
        <f>IF(A39="","","3. "&amp;VLOOKUP(A39,SMTN!$A:$E,2,0))</f>
        <v xml:space="preserve">3. ความเข้าใจในองค์กรและระบบงาน </v>
      </c>
      <c r="C39" s="766"/>
      <c r="D39" s="766"/>
      <c r="E39" s="108"/>
      <c r="F39" s="108"/>
      <c r="G39" s="767"/>
      <c r="H39" s="767"/>
      <c r="I39" s="767"/>
      <c r="J39" s="767"/>
      <c r="K39" s="768" t="str">
        <f>IF(G39="","",VLOOKUP(AA39,SMTN!$A:$C,2,0))</f>
        <v/>
      </c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768"/>
      <c r="Z39" s="768"/>
      <c r="AA39" s="269" t="str">
        <f t="shared" si="0"/>
        <v>A03</v>
      </c>
    </row>
    <row r="40" spans="1:27" ht="23.25" customHeight="1" x14ac:dyDescent="0.4">
      <c r="A40" s="266" t="s">
        <v>572</v>
      </c>
      <c r="B40" s="766" t="str">
        <f>IF(A40="","","4. "&amp;VLOOKUP(A40,SMTN!$A:$E,2,0))</f>
        <v xml:space="preserve">4. การบริการเป็นเลิศ </v>
      </c>
      <c r="C40" s="766"/>
      <c r="D40" s="766"/>
      <c r="E40" s="108"/>
      <c r="F40" s="108"/>
      <c r="G40" s="767"/>
      <c r="H40" s="767"/>
      <c r="I40" s="767"/>
      <c r="J40" s="767"/>
      <c r="K40" s="768" t="str">
        <f>IF(G40="","",VLOOKUP(AA40,SMTN!$A:$C,2,0))</f>
        <v/>
      </c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269" t="str">
        <f t="shared" si="0"/>
        <v>A04</v>
      </c>
    </row>
    <row r="41" spans="1:27" ht="23.25" customHeight="1" x14ac:dyDescent="0.4">
      <c r="A41" s="266" t="s">
        <v>573</v>
      </c>
      <c r="B41" s="766" t="str">
        <f>IF(A41="","","5. "&amp;VLOOKUP(A41,SMTN!$A:$E,2,0))</f>
        <v xml:space="preserve">5. การทำงานเป็นทีม </v>
      </c>
      <c r="C41" s="766"/>
      <c r="D41" s="766"/>
      <c r="E41" s="110"/>
      <c r="F41" s="110"/>
      <c r="G41" s="772"/>
      <c r="H41" s="772"/>
      <c r="I41" s="772"/>
      <c r="J41" s="772"/>
      <c r="K41" s="773" t="str">
        <f>IF(G41="","",VLOOKUP(AA41,SMTN!$A:$C,2,0))</f>
        <v/>
      </c>
      <c r="L41" s="773"/>
      <c r="M41" s="773"/>
      <c r="N41" s="773"/>
      <c r="O41" s="773"/>
      <c r="P41" s="773"/>
      <c r="Q41" s="773"/>
      <c r="R41" s="773"/>
      <c r="S41" s="773"/>
      <c r="T41" s="773"/>
      <c r="U41" s="773"/>
      <c r="V41" s="773"/>
      <c r="W41" s="773"/>
      <c r="X41" s="773"/>
      <c r="Y41" s="773"/>
      <c r="Z41" s="773"/>
      <c r="AA41" s="269" t="str">
        <f t="shared" si="0"/>
        <v>A05</v>
      </c>
    </row>
    <row r="42" spans="1:27" ht="23.25" customHeight="1" x14ac:dyDescent="0.4">
      <c r="A42" s="266"/>
      <c r="B42" s="778" t="s">
        <v>52</v>
      </c>
      <c r="C42" s="778"/>
      <c r="D42" s="778"/>
      <c r="E42" s="106"/>
      <c r="F42" s="106"/>
      <c r="G42" s="777"/>
      <c r="H42" s="777"/>
      <c r="I42" s="777"/>
      <c r="J42" s="777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  <c r="AA42" s="270"/>
    </row>
    <row r="43" spans="1:27" ht="23.25" customHeight="1" x14ac:dyDescent="0.4">
      <c r="A43" s="266" t="s">
        <v>574</v>
      </c>
      <c r="B43" s="766" t="str">
        <f>IF(A43="","","1. "&amp;VLOOKUP(A43,SMTN!$A:$E,2,0))</f>
        <v xml:space="preserve">1. การเป็นผู้นำในการเปลี่ยนแปลง </v>
      </c>
      <c r="C43" s="766"/>
      <c r="D43" s="766"/>
      <c r="E43" s="108"/>
      <c r="F43" s="108"/>
      <c r="G43" s="767"/>
      <c r="H43" s="767"/>
      <c r="I43" s="767"/>
      <c r="J43" s="767"/>
      <c r="K43" s="768" t="str">
        <f>IF(G43="","",VLOOKUP(AA43,SMTN!$A:$C,2,0))</f>
        <v/>
      </c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  <c r="AA43" s="269" t="str">
        <f t="shared" ref="AA43:AA46" si="1">A43&amp;G43</f>
        <v>B01</v>
      </c>
    </row>
    <row r="44" spans="1:27" ht="23.25" customHeight="1" x14ac:dyDescent="0.4">
      <c r="A44" s="266" t="s">
        <v>575</v>
      </c>
      <c r="B44" s="766" t="str">
        <f>IF(A44="","","2. "&amp;VLOOKUP(A44,SMTN!$A:$E,2,0))</f>
        <v xml:space="preserve">2. ความสามารถในการเป็นผู้นำ </v>
      </c>
      <c r="C44" s="766"/>
      <c r="D44" s="766"/>
      <c r="E44" s="108"/>
      <c r="F44" s="108"/>
      <c r="G44" s="767"/>
      <c r="H44" s="767"/>
      <c r="I44" s="767"/>
      <c r="J44" s="767"/>
      <c r="K44" s="768" t="str">
        <f>IF(G44="","",VLOOKUP(AA44,SMTN!$A:$C,2,0))</f>
        <v/>
      </c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269" t="str">
        <f t="shared" si="1"/>
        <v>B02</v>
      </c>
    </row>
    <row r="45" spans="1:27" ht="23.25" customHeight="1" x14ac:dyDescent="0.4">
      <c r="A45" s="266" t="s">
        <v>576</v>
      </c>
      <c r="B45" s="766" t="str">
        <f>IF(A45="","","3. "&amp;VLOOKUP(A45,SMTN!$A:$E,2,0))</f>
        <v xml:space="preserve">3. ความสามารถในการพัฒนาคน </v>
      </c>
      <c r="C45" s="766"/>
      <c r="D45" s="766"/>
      <c r="E45" s="108"/>
      <c r="F45" s="108"/>
      <c r="G45" s="767"/>
      <c r="H45" s="767"/>
      <c r="I45" s="767"/>
      <c r="J45" s="767"/>
      <c r="K45" s="768" t="str">
        <f>IF(G45="","",VLOOKUP(AA45,SMTN!$A:$C,2,0))</f>
        <v/>
      </c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269" t="str">
        <f t="shared" si="1"/>
        <v>B03</v>
      </c>
    </row>
    <row r="46" spans="1:27" ht="23.25" customHeight="1" x14ac:dyDescent="0.4">
      <c r="A46" s="266" t="s">
        <v>577</v>
      </c>
      <c r="B46" s="771" t="str">
        <f>IF(A46="","","4. "&amp;VLOOKUP(A46,SMTN!$A:$E,2,0))</f>
        <v xml:space="preserve">4. การคิดเชิงกลยุทธ์ </v>
      </c>
      <c r="C46" s="771"/>
      <c r="D46" s="771"/>
      <c r="E46" s="110"/>
      <c r="F46" s="110"/>
      <c r="G46" s="772"/>
      <c r="H46" s="772"/>
      <c r="I46" s="772"/>
      <c r="J46" s="772"/>
      <c r="K46" s="773" t="str">
        <f>IF(G46="","",VLOOKUP(AA46,SMTN!$A:$C,2,0))</f>
        <v/>
      </c>
      <c r="L46" s="773"/>
      <c r="M46" s="773"/>
      <c r="N46" s="773"/>
      <c r="O46" s="773"/>
      <c r="P46" s="773"/>
      <c r="Q46" s="773"/>
      <c r="R46" s="773"/>
      <c r="S46" s="773"/>
      <c r="T46" s="773"/>
      <c r="U46" s="773"/>
      <c r="V46" s="773"/>
      <c r="W46" s="773"/>
      <c r="X46" s="773"/>
      <c r="Y46" s="773"/>
      <c r="Z46" s="773"/>
      <c r="AA46" s="269" t="str">
        <f t="shared" si="1"/>
        <v>B04</v>
      </c>
    </row>
    <row r="47" spans="1:27" ht="24" x14ac:dyDescent="0.55000000000000004">
      <c r="B47" s="774" t="s">
        <v>43</v>
      </c>
      <c r="C47" s="774"/>
      <c r="D47" s="774"/>
      <c r="E47" s="268">
        <v>30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7" s="33" customFormat="1" ht="6.75" customHeight="1" x14ac:dyDescent="0.5"/>
    <row r="49" spans="2:27" s="33" customFormat="1" ht="6" customHeight="1" x14ac:dyDescent="0.5"/>
    <row r="50" spans="2:27" s="33" customFormat="1" ht="6" customHeight="1" x14ac:dyDescent="0.5"/>
    <row r="51" spans="2:27" s="33" customFormat="1" ht="6" customHeight="1" x14ac:dyDescent="0.5"/>
    <row r="52" spans="2:27" s="34" customFormat="1" ht="21.75" customHeight="1" x14ac:dyDescent="0.55000000000000004">
      <c r="B52" s="22" t="s">
        <v>150</v>
      </c>
      <c r="C52" s="770" t="str">
        <f>IF(VLOOKUP($AA$1,DATA!$A:$W,15,0)="นาย"," ",IF(VLOOKUP($AA$1,DATA!$A:$W,15,0)="นาง"," ",IF(VLOOKUP($AA$1,DATA!$A:$W,15,0)="นางสาว"," ",VLOOKUP($AA$1,DATA!$A:$W,15,0))))</f>
        <v xml:space="preserve"> </v>
      </c>
      <c r="D52" s="770"/>
      <c r="E52" s="770"/>
      <c r="F52" s="21" t="s">
        <v>210</v>
      </c>
      <c r="J52" s="22" t="s">
        <v>150</v>
      </c>
      <c r="K52" s="770" t="str">
        <f>IF(VLOOKUP($AA$1,DATA!$A:$W,2,0)="นาย"," ",IF(VLOOKUP($AA$1,DATA!$A:$W,2,0)="นาง"," ",IF(VLOOKUP($AA$1,DATA!$A:$W,2,0)="นางสาว"," ",VLOOKUP($AA$1,DATA!$A:$W,2,0))))</f>
        <v xml:space="preserve"> </v>
      </c>
      <c r="L52" s="770"/>
      <c r="M52" s="770"/>
      <c r="N52" s="770"/>
      <c r="O52" s="770"/>
      <c r="P52" s="770"/>
      <c r="Q52" s="770"/>
      <c r="R52" s="770"/>
      <c r="S52" s="770"/>
      <c r="T52" s="770"/>
      <c r="U52" s="770"/>
      <c r="V52" s="770"/>
      <c r="W52" s="21" t="s">
        <v>211</v>
      </c>
    </row>
    <row r="53" spans="2:27" s="34" customFormat="1" ht="21.75" customHeight="1" x14ac:dyDescent="0.55000000000000004">
      <c r="C53" s="752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(นายสันติ  อุทุมพร)</v>
      </c>
      <c r="D53" s="752"/>
      <c r="E53" s="752"/>
      <c r="J53" s="20"/>
      <c r="K53" s="752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(นายกิติศักดิ์  เกียรติเจริญศิริ)</v>
      </c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</row>
    <row r="54" spans="2:27" s="34" customFormat="1" ht="20.25" customHeight="1" x14ac:dyDescent="0.55000000000000004">
      <c r="B54" s="22" t="s">
        <v>111</v>
      </c>
      <c r="C54" s="753" t="str">
        <f>VLOOKUP($AA$1,DATA!$A:$W,18,0)</f>
        <v>นายกเทศมนตรีตำบลจันทบเพชร</v>
      </c>
      <c r="D54" s="753"/>
      <c r="E54" s="753"/>
      <c r="J54" s="22" t="s">
        <v>111</v>
      </c>
      <c r="K54" s="754" t="str">
        <f>IF(VLOOKUP($AA$1,DATA!$A:$W,6,0)=0,VLOOKUP($AA$1,DATA!$A:$W,5,0)&amp;VLOOKUP($AA$1,DATA!$A:$W,7,0),VLOOKUP($AA$1,DATA!$A:$W,5,0))</f>
        <v>ปลัดเทศบาลตำบลจันทบเพชร</v>
      </c>
      <c r="L54" s="754"/>
      <c r="M54" s="754"/>
      <c r="N54" s="754"/>
      <c r="O54" s="754"/>
      <c r="P54" s="754"/>
      <c r="Q54" s="754"/>
      <c r="R54" s="754"/>
      <c r="S54" s="754"/>
      <c r="T54" s="754"/>
      <c r="U54" s="754"/>
      <c r="V54" s="754"/>
    </row>
    <row r="55" spans="2:27" s="34" customFormat="1" ht="20.25" customHeight="1" x14ac:dyDescent="0.55000000000000004">
      <c r="B55" s="22"/>
      <c r="C55" s="753" t="str">
        <f>IF(VLOOKUP($AA$1,DATA!$A:$W,19,0)=0,"",("("&amp;VLOOKUP($AA$1,DATA!$A:$W,19,0)&amp;" ระดับ"&amp;VLOOKUP($AA$1,DATA!$A:$W,20,0)&amp;")"))</f>
        <v/>
      </c>
      <c r="D55" s="753"/>
      <c r="E55" s="753"/>
      <c r="J55" s="22"/>
      <c r="K55" s="754" t="str">
        <f>IF(VLOOKUP($AA$1,DATA!$A:$W,6,0)=0,"",("("&amp;VLOOKUP($AA$1,DATA!$A:$W,6,0)&amp;" ระดับ"&amp;VLOOKUP($AA$1,DATA!$A:$W,7,0)&amp;")"))</f>
        <v>(นักบริหารงานท้องถิ่น ระดับต้น)</v>
      </c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</row>
    <row r="56" spans="2:27" s="34" customFormat="1" ht="6.75" customHeight="1" x14ac:dyDescent="0.55000000000000004">
      <c r="B56" s="22"/>
      <c r="C56" s="753" t="str">
        <f>IF(VLOOKUP($AA$1,DATA!$A:$W,21,0)=0,"",VLOOKUP($AA$1,DATA!$A:$W,21,0))</f>
        <v/>
      </c>
      <c r="D56" s="753"/>
      <c r="E56" s="753"/>
      <c r="J56" s="22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</row>
    <row r="57" spans="2:27" s="34" customFormat="1" ht="24" x14ac:dyDescent="0.55000000000000004">
      <c r="B57" s="22" t="s">
        <v>144</v>
      </c>
      <c r="C57" s="747" t="s">
        <v>195</v>
      </c>
      <c r="D57" s="747"/>
      <c r="E57" s="747"/>
      <c r="J57" s="22" t="s">
        <v>144</v>
      </c>
      <c r="K57" s="747" t="s">
        <v>195</v>
      </c>
      <c r="L57" s="747"/>
      <c r="M57" s="747"/>
      <c r="N57" s="747"/>
      <c r="O57" s="747"/>
      <c r="P57" s="747"/>
      <c r="Q57" s="747"/>
      <c r="R57" s="747"/>
      <c r="S57" s="747"/>
      <c r="T57" s="747"/>
      <c r="U57" s="747"/>
      <c r="V57" s="747"/>
    </row>
    <row r="58" spans="2:27" s="33" customFormat="1" ht="24" x14ac:dyDescent="0.5">
      <c r="B58" s="763" t="s">
        <v>220</v>
      </c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3"/>
      <c r="Z58" s="763"/>
    </row>
    <row r="59" spans="2:27" ht="24" x14ac:dyDescent="0.4">
      <c r="B5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บริหาร     ฝ่าย    -            ส่วน    -     </v>
      </c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764"/>
      <c r="Y59" s="764"/>
      <c r="Z59" s="764"/>
    </row>
    <row r="60" spans="2:27" ht="24" x14ac:dyDescent="0.55000000000000004">
      <c r="B60" s="765" t="str">
        <f>((IF(VLOOKUP($AA$1,DATA!$A:$AR,13,0)=0,"สำนัก/กอง………………………………………... ",VLOOKUP($AA$1,DATA!$A:$AR,13,0))))</f>
        <v>เทศบาลตำบลจันทบเพชร</v>
      </c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765"/>
      <c r="X60" s="765"/>
      <c r="Y60" s="765"/>
      <c r="Z60" s="765"/>
    </row>
    <row r="63" spans="2:27" s="36" customFormat="1" ht="25.5" customHeight="1" x14ac:dyDescent="0.55000000000000004">
      <c r="B63" s="755" t="s">
        <v>242</v>
      </c>
      <c r="C63" s="755"/>
      <c r="D63" s="755" t="s">
        <v>140</v>
      </c>
      <c r="E63" s="755"/>
      <c r="F63" s="755"/>
      <c r="G63" s="755" t="s">
        <v>141</v>
      </c>
      <c r="H63" s="755"/>
      <c r="I63" s="755"/>
      <c r="J63" s="755"/>
      <c r="K63" s="755"/>
      <c r="L63" s="755"/>
      <c r="M63" s="755"/>
      <c r="N63" s="755" t="s">
        <v>142</v>
      </c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29"/>
    </row>
    <row r="64" spans="2:27" ht="175.5" customHeight="1" x14ac:dyDescent="0.4">
      <c r="B64" s="756"/>
      <c r="C64" s="756"/>
      <c r="D64" s="757"/>
      <c r="E64" s="758"/>
      <c r="F64" s="759"/>
      <c r="G64" s="760"/>
      <c r="H64" s="761"/>
      <c r="I64" s="761"/>
      <c r="J64" s="761"/>
      <c r="K64" s="761"/>
      <c r="L64" s="761"/>
      <c r="M64" s="762"/>
      <c r="N64" s="757"/>
      <c r="O64" s="758"/>
      <c r="P64" s="758"/>
      <c r="Q64" s="758"/>
      <c r="R64" s="758"/>
      <c r="S64" s="758"/>
      <c r="T64" s="758"/>
      <c r="U64" s="758"/>
      <c r="V64" s="758"/>
      <c r="W64" s="758"/>
      <c r="X64" s="758"/>
      <c r="Y64" s="758"/>
      <c r="Z64" s="759"/>
    </row>
    <row r="65" spans="2:23" ht="22.5" customHeight="1" x14ac:dyDescent="0.4"/>
    <row r="66" spans="2:23" ht="22.5" customHeight="1" x14ac:dyDescent="0.4"/>
    <row r="67" spans="2:23" ht="22.5" customHeight="1" x14ac:dyDescent="0.4"/>
    <row r="68" spans="2:23" s="34" customFormat="1" ht="21.75" customHeight="1" x14ac:dyDescent="0.55000000000000004">
      <c r="B68" s="22" t="s">
        <v>150</v>
      </c>
      <c r="C68" s="770" t="str">
        <f>IF(VLOOKUP($AA$1,DATA!$A:$W,15,0)="นาย"," ",IF(VLOOKUP($AA$1,DATA!$A:$W,15,0)="นาง"," ",IF(VLOOKUP($AA$1,DATA!$A:$W,15,0)="นางสาว"," ",VLOOKUP($AA$1,DATA!$A:$W,15,0))))</f>
        <v xml:space="preserve"> </v>
      </c>
      <c r="D68" s="770"/>
      <c r="E68" s="770"/>
      <c r="F68" s="21" t="s">
        <v>210</v>
      </c>
      <c r="J68" s="22" t="s">
        <v>150</v>
      </c>
      <c r="K68" s="770" t="str">
        <f>IF(VLOOKUP($AA$1,DATA!$A:$W,2,0)="นาย"," ",IF(VLOOKUP($AA$1,DATA!$A:$W,2,0)="นาง"," ",IF(VLOOKUP($AA$1,DATA!$A:$W,2,0)="นางสาว"," ",VLOOKUP($AA$1,DATA!$A:$W,2,0))))</f>
        <v xml:space="preserve"> </v>
      </c>
      <c r="L68" s="770"/>
      <c r="M68" s="770"/>
      <c r="N68" s="770"/>
      <c r="O68" s="770"/>
      <c r="P68" s="770"/>
      <c r="Q68" s="770"/>
      <c r="R68" s="770"/>
      <c r="S68" s="770"/>
      <c r="T68" s="770"/>
      <c r="U68" s="770"/>
      <c r="V68" s="770"/>
      <c r="W68" s="21" t="s">
        <v>211</v>
      </c>
    </row>
    <row r="69" spans="2:23" s="34" customFormat="1" ht="21.75" customHeight="1" x14ac:dyDescent="0.55000000000000004">
      <c r="C69" s="752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(นายสันติ  อุทุมพร)</v>
      </c>
      <c r="D69" s="752"/>
      <c r="E69" s="752"/>
      <c r="J69" s="20"/>
      <c r="K69" s="752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(นายกิติศักดิ์  เกียรติเจริญศิริ)</v>
      </c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</row>
    <row r="70" spans="2:23" s="34" customFormat="1" ht="20.25" customHeight="1" x14ac:dyDescent="0.55000000000000004">
      <c r="B70" s="22" t="s">
        <v>111</v>
      </c>
      <c r="C70" s="753" t="str">
        <f>VLOOKUP($AA$1,DATA!$A:$W,18,0)</f>
        <v>นายกเทศมนตรีตำบลจันทบเพชร</v>
      </c>
      <c r="D70" s="753"/>
      <c r="E70" s="753"/>
      <c r="J70" s="22" t="s">
        <v>111</v>
      </c>
      <c r="K70" s="754" t="str">
        <f>IF(VLOOKUP($AA$1,DATA!$A:$W,6,0)=0,VLOOKUP($AA$1,DATA!$A:$W,5,0)&amp;VLOOKUP($AA$1,DATA!$A:$W,7,0),VLOOKUP($AA$1,DATA!$A:$W,5,0))</f>
        <v>ปลัดเทศบาลตำบลจันทบเพชร</v>
      </c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</row>
    <row r="71" spans="2:23" s="34" customFormat="1" ht="20.25" customHeight="1" x14ac:dyDescent="0.55000000000000004">
      <c r="B71" s="22"/>
      <c r="C71" s="753" t="str">
        <f>IF(VLOOKUP($AA$1,DATA!$A:$W,19,0)=0,"",("("&amp;VLOOKUP($AA$1,DATA!$A:$W,19,0)&amp;" ระดับ"&amp;VLOOKUP($AA$1,DATA!$A:$W,20,0)&amp;")"))</f>
        <v/>
      </c>
      <c r="D71" s="753"/>
      <c r="E71" s="753"/>
      <c r="J71" s="22"/>
      <c r="K71" s="754" t="str">
        <f>IF(VLOOKUP($AA$1,DATA!$A:$W,6,0)=0,"",("("&amp;VLOOKUP($AA$1,DATA!$A:$W,6,0)&amp;" ระดับ"&amp;VLOOKUP($AA$1,DATA!$A:$W,7,0)&amp;")"))</f>
        <v>(นักบริหารงานท้องถิ่น ระดับต้น)</v>
      </c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</row>
    <row r="72" spans="2:23" s="34" customFormat="1" ht="20.25" customHeight="1" x14ac:dyDescent="0.55000000000000004">
      <c r="B72" s="22"/>
      <c r="C72" s="753" t="str">
        <f>IF(VLOOKUP($AA$1,DATA!$A:$W,21,0)=0,"",VLOOKUP($AA$1,DATA!$A:$W,21,0))</f>
        <v/>
      </c>
      <c r="D72" s="753"/>
      <c r="E72" s="753"/>
      <c r="J72" s="22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</row>
    <row r="73" spans="2:23" s="322" customFormat="1" ht="33.75" customHeight="1" x14ac:dyDescent="0.2">
      <c r="B73" s="321" t="s">
        <v>144</v>
      </c>
      <c r="C73" s="769" t="s">
        <v>195</v>
      </c>
      <c r="D73" s="769"/>
      <c r="E73" s="769"/>
      <c r="J73" s="321" t="s">
        <v>144</v>
      </c>
      <c r="K73" s="769" t="s">
        <v>195</v>
      </c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769"/>
    </row>
    <row r="74" spans="2:23" ht="22.5" customHeight="1" x14ac:dyDescent="0.4"/>
    <row r="75" spans="2:23" ht="22.5" customHeight="1" x14ac:dyDescent="0.4"/>
    <row r="76" spans="2:23" ht="22.5" customHeight="1" x14ac:dyDescent="0.4"/>
    <row r="77" spans="2:23" ht="22.5" customHeight="1" x14ac:dyDescent="0.4"/>
    <row r="78" spans="2:23" ht="22.5" customHeight="1" x14ac:dyDescent="0.4"/>
    <row r="79" spans="2:23" ht="22.5" customHeight="1" x14ac:dyDescent="0.4"/>
    <row r="80" spans="2:23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</sheetData>
  <sheetProtection sheet="1" objects="1" scenarios="1" formatCells="0" formatColumns="0" formatRows="0" insertRows="0"/>
  <mergeCells count="101">
    <mergeCell ref="C71:E71"/>
    <mergeCell ref="K71:V71"/>
    <mergeCell ref="C72:E72"/>
    <mergeCell ref="C73:E73"/>
    <mergeCell ref="K73:V73"/>
    <mergeCell ref="C68:E68"/>
    <mergeCell ref="K68:V68"/>
    <mergeCell ref="C69:E69"/>
    <mergeCell ref="K69:V69"/>
    <mergeCell ref="C70:E70"/>
    <mergeCell ref="K70:V70"/>
    <mergeCell ref="B63:C63"/>
    <mergeCell ref="D63:F63"/>
    <mergeCell ref="G63:M63"/>
    <mergeCell ref="N63:Z63"/>
    <mergeCell ref="B64:C64"/>
    <mergeCell ref="D64:F64"/>
    <mergeCell ref="G64:M64"/>
    <mergeCell ref="N64:Z64"/>
    <mergeCell ref="C56:E56"/>
    <mergeCell ref="C57:E57"/>
    <mergeCell ref="K57:V57"/>
    <mergeCell ref="B58:Z58"/>
    <mergeCell ref="B59:Z59"/>
    <mergeCell ref="B60:Z60"/>
    <mergeCell ref="C53:E53"/>
    <mergeCell ref="K53:V53"/>
    <mergeCell ref="C54:E54"/>
    <mergeCell ref="K54:V54"/>
    <mergeCell ref="C55:E55"/>
    <mergeCell ref="K55:V55"/>
    <mergeCell ref="B46:D46"/>
    <mergeCell ref="G46:J46"/>
    <mergeCell ref="K46:Z46"/>
    <mergeCell ref="B47:D47"/>
    <mergeCell ref="C52:E52"/>
    <mergeCell ref="K52:V52"/>
    <mergeCell ref="B44:D44"/>
    <mergeCell ref="G44:J44"/>
    <mergeCell ref="K44:Z44"/>
    <mergeCell ref="B45:D45"/>
    <mergeCell ref="G45:J45"/>
    <mergeCell ref="K45:Z45"/>
    <mergeCell ref="B42:D42"/>
    <mergeCell ref="G42:J42"/>
    <mergeCell ref="K42:Z42"/>
    <mergeCell ref="B43:D43"/>
    <mergeCell ref="G43:J43"/>
    <mergeCell ref="K43:Z43"/>
    <mergeCell ref="B40:D40"/>
    <mergeCell ref="G40:J40"/>
    <mergeCell ref="K40:Z40"/>
    <mergeCell ref="B41:D41"/>
    <mergeCell ref="G41:J41"/>
    <mergeCell ref="K41:Z41"/>
    <mergeCell ref="B38:D38"/>
    <mergeCell ref="G38:J38"/>
    <mergeCell ref="K38:Z38"/>
    <mergeCell ref="B39:D39"/>
    <mergeCell ref="G39:J39"/>
    <mergeCell ref="K39:Z39"/>
    <mergeCell ref="B36:D36"/>
    <mergeCell ref="G36:J36"/>
    <mergeCell ref="K36:Z36"/>
    <mergeCell ref="B37:D37"/>
    <mergeCell ref="G37:J37"/>
    <mergeCell ref="K37:Z37"/>
    <mergeCell ref="B28:Z28"/>
    <mergeCell ref="B29:Z29"/>
    <mergeCell ref="B30:Z30"/>
    <mergeCell ref="B33:D35"/>
    <mergeCell ref="G33:J33"/>
    <mergeCell ref="K33:Z33"/>
    <mergeCell ref="G34:J34"/>
    <mergeCell ref="K34:Z34"/>
    <mergeCell ref="G35:J35"/>
    <mergeCell ref="K35:Z35"/>
    <mergeCell ref="C24:E24"/>
    <mergeCell ref="K24:V24"/>
    <mergeCell ref="C25:E25"/>
    <mergeCell ref="K25:V25"/>
    <mergeCell ref="C26:E26"/>
    <mergeCell ref="C27:E27"/>
    <mergeCell ref="K27:V27"/>
    <mergeCell ref="M8:R8"/>
    <mergeCell ref="S8:Z8"/>
    <mergeCell ref="D15:Z15"/>
    <mergeCell ref="C22:E22"/>
    <mergeCell ref="K22:V22"/>
    <mergeCell ref="C23:E23"/>
    <mergeCell ref="K23:V23"/>
    <mergeCell ref="B2:Z2"/>
    <mergeCell ref="AA2:AA3"/>
    <mergeCell ref="B3:Z3"/>
    <mergeCell ref="B4:Z4"/>
    <mergeCell ref="AA6:AB10"/>
    <mergeCell ref="B7:B9"/>
    <mergeCell ref="C7:C9"/>
    <mergeCell ref="D7:F7"/>
    <mergeCell ref="G7:Z7"/>
    <mergeCell ref="G8:L8"/>
  </mergeCells>
  <pageMargins left="0" right="0" top="0" bottom="0" header="0.19685039370078741" footer="0.19685039370078741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22"/>
  <sheetViews>
    <sheetView showGridLines="0" view="pageBreakPreview" zoomScaleSheetLayoutView="100" workbookViewId="0">
      <pane xSplit="1" ySplit="2" topLeftCell="B3" activePane="bottomRight" state="frozen"/>
      <selection activeCell="AT1" sqref="AT1"/>
      <selection pane="topRight" activeCell="AT1" sqref="AT1"/>
      <selection pane="bottomLeft" activeCell="AT1" sqref="AT1"/>
      <selection pane="bottomRight" activeCell="AR6" sqref="AR6:AW14"/>
    </sheetView>
  </sheetViews>
  <sheetFormatPr defaultColWidth="2.875" defaultRowHeight="15.75" customHeight="1" x14ac:dyDescent="0.2"/>
  <cols>
    <col min="1" max="1" width="10" style="122" customWidth="1"/>
    <col min="2" max="8" width="2.625" style="122" customWidth="1"/>
    <col min="9" max="10" width="2.875" style="122"/>
    <col min="11" max="12" width="9.625" style="122" customWidth="1"/>
    <col min="13" max="13" width="13.25" style="122" customWidth="1"/>
    <col min="14" max="33" width="2.25" style="122" customWidth="1"/>
    <col min="34" max="35" width="8.375" style="122" customWidth="1"/>
    <col min="36" max="42" width="2.25" style="122" customWidth="1"/>
    <col min="43" max="43" width="0.375" style="122" customWidth="1"/>
    <col min="44" max="44" width="5.25" style="122" customWidth="1"/>
    <col min="45" max="45" width="11.125" style="122" customWidth="1"/>
    <col min="46" max="46" width="7.875" style="122" customWidth="1"/>
    <col min="47" max="47" width="6.75" style="122" customWidth="1"/>
    <col min="48" max="48" width="6.75" style="123" customWidth="1"/>
    <col min="49" max="49" width="1.25" style="123" customWidth="1"/>
    <col min="50" max="50" width="11.125" style="123" customWidth="1"/>
    <col min="51" max="53" width="6.75" style="123" customWidth="1"/>
    <col min="54" max="54" width="1.25" style="123" customWidth="1"/>
    <col min="55" max="55" width="11.125" style="123" customWidth="1"/>
    <col min="56" max="56" width="6.75" style="123" customWidth="1"/>
    <col min="57" max="57" width="6.75" style="124" customWidth="1"/>
    <col min="58" max="58" width="6.75" style="125" customWidth="1"/>
    <col min="59" max="59" width="1.25" style="125" customWidth="1"/>
    <col min="60" max="60" width="7.625" style="126" customWidth="1"/>
    <col min="61" max="16384" width="2.875" style="122"/>
  </cols>
  <sheetData>
    <row r="1" spans="1:60" ht="22.5" customHeight="1" thickBot="1" x14ac:dyDescent="0.25">
      <c r="A1" s="363" t="str">
        <f>"แบบประเมินของ "&amp;VLOOKUP($AT$2,DATA!$A:$W,2,0)&amp;VLOOKUP($AT$2,DATA!$A:$W,3,0)&amp;"  "&amp;VLOOKUP($AT$2,DATA!$A:$W,4,0)&amp;" ตำแหน่ง "&amp;(IF(VLOOKUP($AT$2,DATA!$A:$W,6,0)=0,VLOOKUP($AT$2,DATA!$A:$W,5,0)&amp;VLOOKUP($AT$2,DATA!$A:$W,7,0),VLOOKUP($AT$2,DATA!$A:$W,5,0)&amp;"("&amp;VLOOKUP($AT$2,DATA!$A:$W,6,0)&amp;" ระดับ"&amp;VLOOKUP($AT$2,DATA!$A:$W,7,0)&amp;")"))</f>
        <v>แบบประเมินของ นายกิติศักดิ์  เกียรติเจริญศิริ ตำแหน่ง ปลัดเทศบาลตำบลจันทบเพชร(นักบริหารงานท้องถิ่น ระดับต้น)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</row>
    <row r="2" spans="1:60" s="127" customFormat="1" ht="27" customHeight="1" thickBot="1" x14ac:dyDescent="0.25">
      <c r="B2" s="1244" t="s">
        <v>0</v>
      </c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44"/>
      <c r="AK2" s="1244"/>
      <c r="AL2" s="1244"/>
      <c r="AM2" s="1244"/>
      <c r="AN2" s="1244"/>
      <c r="AO2" s="1244"/>
      <c r="AP2" s="1244"/>
      <c r="AS2" s="361" t="s">
        <v>109</v>
      </c>
      <c r="AT2" s="360">
        <v>1</v>
      </c>
      <c r="AU2" s="358" t="s">
        <v>1105</v>
      </c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29"/>
      <c r="BG2" s="129"/>
      <c r="BH2" s="128"/>
    </row>
    <row r="3" spans="1:60" s="127" customFormat="1" ht="5.25" customHeight="1" x14ac:dyDescent="0.2">
      <c r="AS3" s="220"/>
      <c r="AT3" s="220"/>
      <c r="AU3" s="220"/>
      <c r="AV3" s="210"/>
      <c r="AW3" s="210"/>
      <c r="AX3" s="210"/>
      <c r="AY3" s="210"/>
      <c r="AZ3" s="210"/>
      <c r="BA3" s="210"/>
      <c r="BB3" s="210"/>
      <c r="BC3" s="210"/>
      <c r="BD3" s="210"/>
      <c r="BE3" s="211"/>
      <c r="BF3" s="211"/>
      <c r="BG3" s="211"/>
      <c r="BH3" s="128"/>
    </row>
    <row r="4" spans="1:60" s="369" customFormat="1" ht="17.25" customHeight="1" x14ac:dyDescent="0.2">
      <c r="B4" s="369" t="s">
        <v>1</v>
      </c>
      <c r="I4" s="229"/>
      <c r="J4" s="1022" t="str">
        <f>" ครั้งที่ 1      1 ตุลาคม "&amp;DATA!D3-1&amp;"      ถึง 31 มีนาคม "&amp;DATA!D3</f>
        <v xml:space="preserve"> ครั้งที่ 1      1 ตุลาคม 2562      ถึง 31 มีนาคม 2563</v>
      </c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  <c r="Z4" s="1023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1023"/>
      <c r="AL4" s="1023"/>
      <c r="AM4" s="1023"/>
      <c r="AN4" s="1023"/>
      <c r="AO4" s="1023"/>
      <c r="AP4" s="1023"/>
      <c r="AS4" s="368"/>
      <c r="AT4" s="742"/>
      <c r="AU4" s="368"/>
      <c r="AV4" s="201"/>
      <c r="AW4" s="201"/>
      <c r="AX4" s="201"/>
      <c r="AY4" s="201"/>
      <c r="AZ4" s="201"/>
      <c r="BA4" s="201"/>
      <c r="BB4" s="201"/>
      <c r="BC4" s="201"/>
      <c r="BD4" s="201"/>
      <c r="BE4" s="202"/>
      <c r="BF4" s="202"/>
      <c r="BG4" s="368"/>
    </row>
    <row r="5" spans="1:60" s="369" customFormat="1" ht="5.25" customHeight="1" x14ac:dyDescent="0.2"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S5" s="368"/>
      <c r="AT5" s="743"/>
      <c r="AU5" s="368"/>
      <c r="AV5" s="201"/>
      <c r="AW5" s="201"/>
      <c r="AX5" s="201"/>
      <c r="AY5" s="201"/>
      <c r="AZ5" s="201"/>
      <c r="BA5" s="201"/>
      <c r="BB5" s="201"/>
      <c r="BC5" s="201"/>
      <c r="BD5" s="201"/>
      <c r="BE5" s="202"/>
      <c r="BF5" s="202"/>
      <c r="BG5" s="202"/>
      <c r="BH5" s="123"/>
    </row>
    <row r="6" spans="1:60" s="369" customFormat="1" ht="17.25" customHeight="1" x14ac:dyDescent="0.2">
      <c r="B6" s="369" t="s">
        <v>1</v>
      </c>
      <c r="I6" s="229"/>
      <c r="J6" s="1022" t="str">
        <f>" ครั้งที่ 2      1 เมษายน "&amp;DATA!D3&amp;"      ถึง 30 กันยายน "&amp;DATA!D3</f>
        <v xml:space="preserve"> ครั้งที่ 2      1 เมษายน 2563      ถึง 30 กันยายน 2563</v>
      </c>
      <c r="K6" s="1023"/>
      <c r="L6" s="1023"/>
      <c r="M6" s="1023"/>
      <c r="N6" s="1023"/>
      <c r="O6" s="1023"/>
      <c r="P6" s="1023"/>
      <c r="Q6" s="1023"/>
      <c r="R6" s="1023"/>
      <c r="S6" s="1023"/>
      <c r="T6" s="1023"/>
      <c r="U6" s="1023"/>
      <c r="V6" s="1023"/>
      <c r="W6" s="1023"/>
      <c r="X6" s="1023"/>
      <c r="Y6" s="1023"/>
      <c r="Z6" s="1023"/>
      <c r="AA6" s="1023"/>
      <c r="AB6" s="1023"/>
      <c r="AC6" s="1023"/>
      <c r="AD6" s="1023"/>
      <c r="AE6" s="1023"/>
      <c r="AF6" s="1023"/>
      <c r="AG6" s="1023"/>
      <c r="AH6" s="1023"/>
      <c r="AI6" s="1023"/>
      <c r="AJ6" s="1023"/>
      <c r="AK6" s="1023"/>
      <c r="AL6" s="1023"/>
      <c r="AM6" s="1023"/>
      <c r="AN6" s="1023"/>
      <c r="AO6" s="1023"/>
      <c r="AP6" s="1023"/>
      <c r="AR6" s="783" t="s">
        <v>247</v>
      </c>
      <c r="AS6" s="783"/>
      <c r="AT6" s="783"/>
      <c r="AU6" s="783"/>
      <c r="AV6" s="783"/>
      <c r="AW6" s="783"/>
      <c r="AX6" s="376"/>
      <c r="AY6" s="201"/>
      <c r="AZ6" s="201"/>
      <c r="BA6" s="201"/>
      <c r="BB6" s="201"/>
      <c r="BC6" s="201"/>
      <c r="BD6" s="201"/>
      <c r="BE6" s="202"/>
      <c r="BF6" s="202"/>
      <c r="BG6" s="368"/>
    </row>
    <row r="7" spans="1:60" s="369" customFormat="1" ht="5.25" customHeight="1" x14ac:dyDescent="0.2">
      <c r="AR7" s="783"/>
      <c r="AS7" s="783"/>
      <c r="AT7" s="783"/>
      <c r="AU7" s="783"/>
      <c r="AV7" s="783"/>
      <c r="AW7" s="783"/>
      <c r="AX7" s="376"/>
      <c r="AY7" s="201"/>
      <c r="AZ7" s="201"/>
      <c r="BA7" s="201"/>
      <c r="BB7" s="201"/>
      <c r="BC7" s="201"/>
      <c r="BD7" s="201"/>
      <c r="BE7" s="202"/>
      <c r="BF7" s="202"/>
      <c r="BG7" s="202"/>
      <c r="BH7" s="123"/>
    </row>
    <row r="8" spans="1:60" s="231" customFormat="1" ht="19.5" customHeight="1" x14ac:dyDescent="0.2">
      <c r="B8" s="230" t="s">
        <v>2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369"/>
      <c r="AR8" s="783"/>
      <c r="AS8" s="783"/>
      <c r="AT8" s="783"/>
      <c r="AU8" s="783"/>
      <c r="AV8" s="783"/>
      <c r="AW8" s="783"/>
      <c r="AX8" s="376"/>
      <c r="AY8" s="201"/>
      <c r="AZ8" s="201"/>
      <c r="BA8" s="201"/>
      <c r="BB8" s="201"/>
      <c r="BC8" s="201"/>
      <c r="BD8" s="201"/>
      <c r="BE8" s="202"/>
      <c r="BF8" s="202"/>
      <c r="BG8" s="232"/>
      <c r="BH8" s="233"/>
    </row>
    <row r="9" spans="1:60" s="369" customFormat="1" ht="19.5" customHeight="1" x14ac:dyDescent="0.2">
      <c r="B9" s="846" t="s">
        <v>3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R9" s="783"/>
      <c r="AS9" s="783"/>
      <c r="AT9" s="783"/>
      <c r="AU9" s="783"/>
      <c r="AV9" s="783"/>
      <c r="AW9" s="783"/>
      <c r="AX9" s="376"/>
      <c r="AY9" s="201"/>
      <c r="AZ9" s="201"/>
      <c r="BA9" s="201"/>
      <c r="BB9" s="201"/>
      <c r="BC9" s="201"/>
      <c r="BD9" s="201"/>
      <c r="BE9" s="202"/>
      <c r="BF9" s="202"/>
      <c r="BG9" s="202"/>
      <c r="BH9" s="123"/>
    </row>
    <row r="10" spans="1:60" s="369" customFormat="1" ht="19.5" customHeight="1" x14ac:dyDescent="0.2">
      <c r="B10" s="845" t="str">
        <f>" "&amp;VLOOKUP($AT$2,DATA!$A:$W,2,0)&amp;VLOOKUP($AT$2,DATA!$A:$W,3,0)&amp;"  "&amp;VLOOKUP($AT$2,DATA!$A:$W,4,0)</f>
        <v xml:space="preserve"> นายกิติศักดิ์  เกียรติเจริญศิริ</v>
      </c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 t="str">
        <f>" ตำแหน่ง "&amp;VLOOKUP($AT$2,DATA!$A:$W,5,0)</f>
        <v xml:space="preserve"> ตำแหน่ง ปลัดเทศบาลตำบลจันทบเพชร</v>
      </c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 t="str">
        <f>(IF(VLOOKUP($AT$2,DATA!$A:$W,6,0)=0," ระดับ"&amp;VLOOKUP($AT$2,DATA!$A:$W,7,0)," "&amp;VLOOKUP($AT$2,DATA!$A:$W,6,0)&amp;" ระดับ"&amp;VLOOKUP($AT$2,DATA!$A:$W,7,0)))</f>
        <v xml:space="preserve"> นักบริหารงานท้องถิ่น ระดับต้น</v>
      </c>
      <c r="AG10" s="845"/>
      <c r="AH10" s="845"/>
      <c r="AI10" s="845"/>
      <c r="AJ10" s="845"/>
      <c r="AK10" s="845"/>
      <c r="AL10" s="845"/>
      <c r="AM10" s="845"/>
      <c r="AN10" s="845"/>
      <c r="AO10" s="845"/>
      <c r="AP10" s="845"/>
      <c r="AR10" s="783"/>
      <c r="AS10" s="783"/>
      <c r="AT10" s="783"/>
      <c r="AU10" s="783"/>
      <c r="AV10" s="783"/>
      <c r="AW10" s="783"/>
      <c r="AX10" s="376"/>
      <c r="AY10" s="368"/>
      <c r="AZ10" s="368"/>
      <c r="BA10" s="368"/>
      <c r="BB10" s="368"/>
      <c r="BC10" s="368"/>
      <c r="BD10" s="368"/>
      <c r="BE10" s="368"/>
      <c r="BF10" s="368"/>
      <c r="BG10" s="368"/>
    </row>
    <row r="11" spans="1:60" s="234" customFormat="1" ht="19.5" customHeight="1" x14ac:dyDescent="0.2">
      <c r="B11" s="845" t="str">
        <f>" ประเภทตำแหน่ง "&amp;VLOOKUP($AT$2,DATA!$A:$W,8,0)</f>
        <v xml:space="preserve"> ประเภทตำแหน่ง บริหารท้องถิ่น</v>
      </c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 t="str">
        <f>" ตำแหน่งเลขที่       "&amp;VLOOKUP($AT$2,DATA!$A:$W,9,0)</f>
        <v xml:space="preserve"> ตำแหน่งเลขที่       27-2-00-1101-001</v>
      </c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 t="str">
        <f>" สังกัด"&amp;VLOOKUP($AT$2,DATA!$A:$W,13,0)</f>
        <v xml:space="preserve"> สังกัดเทศบาลตำบลจันทบเพชร</v>
      </c>
      <c r="AG11" s="845"/>
      <c r="AH11" s="845"/>
      <c r="AI11" s="845"/>
      <c r="AJ11" s="845"/>
      <c r="AK11" s="845"/>
      <c r="AL11" s="845"/>
      <c r="AM11" s="845"/>
      <c r="AN11" s="845"/>
      <c r="AO11" s="845"/>
      <c r="AP11" s="845"/>
      <c r="AR11" s="783"/>
      <c r="AS11" s="783"/>
      <c r="AT11" s="783"/>
      <c r="AU11" s="783"/>
      <c r="AV11" s="783"/>
      <c r="AW11" s="783"/>
      <c r="AX11" s="376"/>
      <c r="AY11" s="230"/>
      <c r="AZ11" s="230"/>
      <c r="BA11" s="230"/>
      <c r="BB11" s="230"/>
      <c r="BC11" s="368"/>
      <c r="BD11" s="368"/>
      <c r="BE11" s="368"/>
      <c r="BF11" s="368"/>
      <c r="BG11" s="236"/>
    </row>
    <row r="12" spans="1:60" s="234" customFormat="1" ht="19.5" customHeight="1" x14ac:dyDescent="0.2">
      <c r="B12" s="846" t="s">
        <v>4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46"/>
      <c r="AJ12" s="846"/>
      <c r="AK12" s="846"/>
      <c r="AL12" s="846"/>
      <c r="AM12" s="846"/>
      <c r="AN12" s="846"/>
      <c r="AO12" s="846"/>
      <c r="AP12" s="846"/>
      <c r="AR12" s="783"/>
      <c r="AS12" s="783"/>
      <c r="AT12" s="783"/>
      <c r="AU12" s="783"/>
      <c r="AV12" s="783"/>
      <c r="AW12" s="783"/>
      <c r="AX12" s="376"/>
      <c r="AY12" s="230"/>
      <c r="AZ12" s="230"/>
      <c r="BA12" s="230"/>
      <c r="BB12" s="230"/>
      <c r="BC12" s="368"/>
      <c r="BD12" s="368"/>
      <c r="BE12" s="368"/>
      <c r="BF12" s="368"/>
      <c r="BG12" s="236"/>
    </row>
    <row r="13" spans="1:60" s="234" customFormat="1" ht="19.5" customHeight="1" x14ac:dyDescent="0.2">
      <c r="B13" s="845" t="str">
        <f>" "&amp;VLOOKUP($AT$2,DATA!$A:$W,15,0)&amp;VLOOKUP($AT$2,DATA!$A:$W,16,0)&amp;"  "&amp;VLOOKUP($AT$2,DATA!$A:$W,17,0)</f>
        <v xml:space="preserve"> นายสันติ  อุทุมพร</v>
      </c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 t="str">
        <f>" ตำแหน่ง "&amp;(IF(VLOOKUP($AT$2,DATA!$A:$W,19,0)=0,VLOOKUP($AT$2,DATA!$A:$W,18,0),VLOOKUP($AT$2,DATA!$A:$W,18,0)&amp;"("&amp;VLOOKUP($AT$2,DATA!$A:$W,19,0)&amp;" ระดับ"&amp;VLOOKUP($AT$2,DATA!$A:$W,20,0)&amp;") "))&amp;VLOOKUP($AT$2,DATA!$A:$W,21,0)</f>
        <v xml:space="preserve"> ตำแหน่ง นายกเทศมนตรีตำบลจันทบเพชร</v>
      </c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5"/>
      <c r="AO13" s="845"/>
      <c r="AP13" s="845"/>
      <c r="AR13" s="783"/>
      <c r="AS13" s="783"/>
      <c r="AT13" s="783"/>
      <c r="AU13" s="783"/>
      <c r="AV13" s="783"/>
      <c r="AW13" s="783"/>
      <c r="AX13" s="376"/>
      <c r="AY13" s="230"/>
      <c r="AZ13" s="230"/>
      <c r="BA13" s="230"/>
      <c r="BB13" s="230"/>
      <c r="BC13" s="230"/>
      <c r="BD13" s="230"/>
      <c r="BE13" s="236"/>
      <c r="BF13" s="236"/>
      <c r="BG13" s="236"/>
    </row>
    <row r="14" spans="1:60" s="369" customFormat="1" ht="8.25" customHeight="1" x14ac:dyDescent="0.2"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R14" s="783"/>
      <c r="AS14" s="783"/>
      <c r="AT14" s="783"/>
      <c r="AU14" s="783"/>
      <c r="AV14" s="783"/>
      <c r="AW14" s="783"/>
      <c r="AX14" s="376"/>
      <c r="AY14" s="233"/>
      <c r="AZ14" s="233"/>
      <c r="BA14" s="233"/>
      <c r="BB14" s="233"/>
      <c r="BC14" s="233"/>
      <c r="BD14" s="233"/>
      <c r="BE14" s="124"/>
      <c r="BF14" s="124"/>
      <c r="BG14" s="124"/>
      <c r="BH14" s="123"/>
    </row>
    <row r="15" spans="1:60" s="369" customFormat="1" ht="21.75" customHeight="1" x14ac:dyDescent="0.2">
      <c r="B15" s="368" t="s">
        <v>5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BE15" s="237"/>
      <c r="BF15" s="237"/>
      <c r="BG15" s="237"/>
    </row>
    <row r="16" spans="1:60" s="132" customFormat="1" ht="33.75" customHeight="1" x14ac:dyDescent="0.2">
      <c r="B16" s="1245" t="s">
        <v>29</v>
      </c>
      <c r="C16" s="1246"/>
      <c r="D16" s="1246"/>
      <c r="E16" s="1246"/>
      <c r="F16" s="1246"/>
      <c r="G16" s="1246"/>
      <c r="H16" s="1247"/>
      <c r="I16" s="1251" t="s">
        <v>20</v>
      </c>
      <c r="J16" s="1252"/>
      <c r="K16" s="1255" t="s">
        <v>24</v>
      </c>
      <c r="L16" s="1256"/>
      <c r="M16" s="1257"/>
      <c r="N16" s="1258" t="s">
        <v>6</v>
      </c>
      <c r="O16" s="1259"/>
      <c r="P16" s="1259"/>
      <c r="Q16" s="1259"/>
      <c r="R16" s="1259"/>
      <c r="S16" s="1259"/>
      <c r="T16" s="1259"/>
      <c r="U16" s="1259"/>
      <c r="V16" s="1259"/>
      <c r="W16" s="1259"/>
      <c r="X16" s="1259"/>
      <c r="Y16" s="1259"/>
      <c r="Z16" s="1259"/>
      <c r="AA16" s="1259"/>
      <c r="AB16" s="1259"/>
      <c r="AC16" s="1259"/>
      <c r="AD16" s="1259"/>
      <c r="AE16" s="1259"/>
      <c r="AF16" s="1259"/>
      <c r="AG16" s="1260"/>
      <c r="AH16" s="131" t="s">
        <v>10</v>
      </c>
      <c r="AI16" s="1261" t="s">
        <v>115</v>
      </c>
      <c r="AJ16" s="1263" t="s">
        <v>19</v>
      </c>
      <c r="AK16" s="1264"/>
      <c r="AL16" s="1264"/>
      <c r="AM16" s="1264"/>
      <c r="AN16" s="1264"/>
      <c r="AO16" s="1264"/>
      <c r="AP16" s="1265"/>
      <c r="AS16" s="976" t="s">
        <v>105</v>
      </c>
      <c r="AT16" s="977"/>
      <c r="AU16" s="977"/>
      <c r="AV16" s="978"/>
      <c r="AX16" s="987" t="s">
        <v>105</v>
      </c>
      <c r="AY16" s="988"/>
      <c r="AZ16" s="988"/>
      <c r="BA16" s="989"/>
      <c r="BC16" s="971" t="s">
        <v>105</v>
      </c>
      <c r="BD16" s="972"/>
      <c r="BE16" s="972"/>
      <c r="BF16" s="973"/>
    </row>
    <row r="17" spans="2:60" s="132" customFormat="1" ht="33.75" customHeight="1" x14ac:dyDescent="0.2">
      <c r="B17" s="1248"/>
      <c r="C17" s="1249"/>
      <c r="D17" s="1249"/>
      <c r="E17" s="1249"/>
      <c r="F17" s="1249"/>
      <c r="G17" s="1249"/>
      <c r="H17" s="1250"/>
      <c r="I17" s="1253"/>
      <c r="J17" s="1254"/>
      <c r="K17" s="133" t="s">
        <v>25</v>
      </c>
      <c r="L17" s="134" t="s">
        <v>26</v>
      </c>
      <c r="M17" s="135" t="s">
        <v>27</v>
      </c>
      <c r="N17" s="1269" t="s">
        <v>7</v>
      </c>
      <c r="O17" s="1270"/>
      <c r="P17" s="1270"/>
      <c r="Q17" s="1270"/>
      <c r="R17" s="1270"/>
      <c r="S17" s="1271"/>
      <c r="T17" s="1272" t="s">
        <v>8</v>
      </c>
      <c r="U17" s="1273"/>
      <c r="V17" s="1273"/>
      <c r="W17" s="1273"/>
      <c r="X17" s="1273"/>
      <c r="Y17" s="1274"/>
      <c r="Z17" s="1275" t="s">
        <v>9</v>
      </c>
      <c r="AA17" s="1276"/>
      <c r="AB17" s="1276"/>
      <c r="AC17" s="1276"/>
      <c r="AD17" s="1276"/>
      <c r="AE17" s="1276"/>
      <c r="AF17" s="1276"/>
      <c r="AG17" s="1277"/>
      <c r="AH17" s="136" t="s">
        <v>11</v>
      </c>
      <c r="AI17" s="1262"/>
      <c r="AJ17" s="1266"/>
      <c r="AK17" s="1267"/>
      <c r="AL17" s="1267"/>
      <c r="AM17" s="1267"/>
      <c r="AN17" s="1267"/>
      <c r="AO17" s="1267"/>
      <c r="AP17" s="1268"/>
      <c r="AS17" s="976" t="s">
        <v>102</v>
      </c>
      <c r="AT17" s="977"/>
      <c r="AU17" s="977"/>
      <c r="AV17" s="978"/>
      <c r="AX17" s="987" t="s">
        <v>103</v>
      </c>
      <c r="AY17" s="988"/>
      <c r="AZ17" s="988"/>
      <c r="BA17" s="989"/>
      <c r="BC17" s="971" t="s">
        <v>104</v>
      </c>
      <c r="BD17" s="972"/>
      <c r="BE17" s="972"/>
      <c r="BF17" s="973"/>
    </row>
    <row r="18" spans="2:60" s="141" customFormat="1" ht="15.75" customHeight="1" x14ac:dyDescent="0.2">
      <c r="B18" s="1294" t="s">
        <v>30</v>
      </c>
      <c r="C18" s="1295"/>
      <c r="D18" s="1295"/>
      <c r="E18" s="1295"/>
      <c r="F18" s="1295"/>
      <c r="G18" s="1295"/>
      <c r="H18" s="1296"/>
      <c r="I18" s="1294" t="s">
        <v>21</v>
      </c>
      <c r="J18" s="1296"/>
      <c r="K18" s="137" t="s">
        <v>22</v>
      </c>
      <c r="L18" s="138" t="s">
        <v>23</v>
      </c>
      <c r="M18" s="139" t="s">
        <v>28</v>
      </c>
      <c r="N18" s="1297" t="s">
        <v>12</v>
      </c>
      <c r="O18" s="1298"/>
      <c r="P18" s="1298"/>
      <c r="Q18" s="1298"/>
      <c r="R18" s="1298"/>
      <c r="S18" s="1299"/>
      <c r="T18" s="1300" t="s">
        <v>13</v>
      </c>
      <c r="U18" s="1301"/>
      <c r="V18" s="1301"/>
      <c r="W18" s="1301"/>
      <c r="X18" s="1301"/>
      <c r="Y18" s="1302"/>
      <c r="Z18" s="1303" t="s">
        <v>14</v>
      </c>
      <c r="AA18" s="1304"/>
      <c r="AB18" s="1304"/>
      <c r="AC18" s="1304"/>
      <c r="AD18" s="1304"/>
      <c r="AE18" s="1304"/>
      <c r="AF18" s="1304"/>
      <c r="AG18" s="1305"/>
      <c r="AH18" s="140" t="s">
        <v>15</v>
      </c>
      <c r="AI18" s="140" t="s">
        <v>16</v>
      </c>
      <c r="AJ18" s="1306" t="s">
        <v>17</v>
      </c>
      <c r="AK18" s="1307"/>
      <c r="AL18" s="1307"/>
      <c r="AM18" s="1307"/>
      <c r="AN18" s="1307"/>
      <c r="AO18" s="1307"/>
      <c r="AP18" s="1308"/>
      <c r="AQ18" s="132"/>
      <c r="AR18" s="132"/>
      <c r="AS18" s="979" t="s">
        <v>117</v>
      </c>
      <c r="AT18" s="979" t="s">
        <v>31</v>
      </c>
      <c r="AU18" s="979" t="s">
        <v>101</v>
      </c>
      <c r="AV18" s="979" t="s">
        <v>41</v>
      </c>
      <c r="AW18" s="132"/>
      <c r="AX18" s="969" t="s">
        <v>118</v>
      </c>
      <c r="AY18" s="969" t="s">
        <v>31</v>
      </c>
      <c r="AZ18" s="969" t="s">
        <v>101</v>
      </c>
      <c r="BA18" s="969" t="s">
        <v>41</v>
      </c>
      <c r="BC18" s="974" t="s">
        <v>119</v>
      </c>
      <c r="BD18" s="974" t="s">
        <v>31</v>
      </c>
      <c r="BE18" s="974" t="s">
        <v>101</v>
      </c>
      <c r="BF18" s="974" t="s">
        <v>41</v>
      </c>
    </row>
    <row r="19" spans="2:60" s="132" customFormat="1" ht="15.75" customHeight="1" x14ac:dyDescent="0.2">
      <c r="B19" s="1278"/>
      <c r="C19" s="1279"/>
      <c r="D19" s="1279"/>
      <c r="E19" s="1279"/>
      <c r="F19" s="1279"/>
      <c r="G19" s="1279"/>
      <c r="H19" s="1280"/>
      <c r="I19" s="1281"/>
      <c r="J19" s="1282"/>
      <c r="K19" s="142"/>
      <c r="L19" s="143"/>
      <c r="M19" s="144"/>
      <c r="N19" s="145">
        <v>0.5</v>
      </c>
      <c r="O19" s="145">
        <v>1</v>
      </c>
      <c r="P19" s="145">
        <v>1.5</v>
      </c>
      <c r="Q19" s="145">
        <v>2</v>
      </c>
      <c r="R19" s="145">
        <v>2.5</v>
      </c>
      <c r="S19" s="145">
        <v>3</v>
      </c>
      <c r="T19" s="146">
        <v>0.5</v>
      </c>
      <c r="U19" s="146">
        <v>1</v>
      </c>
      <c r="V19" s="146">
        <v>1.5</v>
      </c>
      <c r="W19" s="146">
        <v>2</v>
      </c>
      <c r="X19" s="146">
        <v>2.5</v>
      </c>
      <c r="Y19" s="146">
        <v>3</v>
      </c>
      <c r="Z19" s="147">
        <v>0.5</v>
      </c>
      <c r="AA19" s="147">
        <v>1</v>
      </c>
      <c r="AB19" s="147">
        <v>1.5</v>
      </c>
      <c r="AC19" s="147">
        <v>2</v>
      </c>
      <c r="AD19" s="147">
        <v>2.5</v>
      </c>
      <c r="AE19" s="147">
        <v>3</v>
      </c>
      <c r="AF19" s="147">
        <v>3.5</v>
      </c>
      <c r="AG19" s="147">
        <v>4</v>
      </c>
      <c r="AH19" s="148" t="s">
        <v>18</v>
      </c>
      <c r="AI19" s="148" t="s">
        <v>42</v>
      </c>
      <c r="AJ19" s="1283"/>
      <c r="AK19" s="1284"/>
      <c r="AL19" s="1284"/>
      <c r="AM19" s="1284"/>
      <c r="AN19" s="1284"/>
      <c r="AO19" s="1284"/>
      <c r="AP19" s="1285"/>
      <c r="AS19" s="980"/>
      <c r="AT19" s="980"/>
      <c r="AU19" s="980"/>
      <c r="AV19" s="980"/>
      <c r="AX19" s="970"/>
      <c r="AY19" s="970"/>
      <c r="AZ19" s="970"/>
      <c r="BA19" s="970"/>
      <c r="BC19" s="975"/>
      <c r="BD19" s="975"/>
      <c r="BE19" s="975"/>
      <c r="BF19" s="975"/>
    </row>
    <row r="20" spans="2:60" s="156" customFormat="1" ht="50.25" customHeight="1" x14ac:dyDescent="0.2">
      <c r="B20" s="1286" t="s">
        <v>246</v>
      </c>
      <c r="C20" s="1287"/>
      <c r="D20" s="1287"/>
      <c r="E20" s="1287"/>
      <c r="F20" s="1287"/>
      <c r="G20" s="1287"/>
      <c r="H20" s="1288"/>
      <c r="I20" s="1289"/>
      <c r="J20" s="1290"/>
      <c r="K20" s="149"/>
      <c r="L20" s="149"/>
      <c r="M20" s="149"/>
      <c r="N20" s="113" t="str">
        <f>IF(AV20=0.5,"P"," ")</f>
        <v xml:space="preserve"> </v>
      </c>
      <c r="O20" s="113" t="str">
        <f>IF(AV20=1,"P"," ")</f>
        <v xml:space="preserve"> </v>
      </c>
      <c r="P20" s="113" t="str">
        <f>IF(AV20=1.5,"P"," ")</f>
        <v xml:space="preserve"> </v>
      </c>
      <c r="Q20" s="113" t="str">
        <f>IF(AV20=2,"P"," ")</f>
        <v xml:space="preserve"> </v>
      </c>
      <c r="R20" s="113" t="str">
        <f>IF(AV20=2.5,"P"," ")</f>
        <v xml:space="preserve"> </v>
      </c>
      <c r="S20" s="113" t="str">
        <f>IF(AV20=3,"P"," ")</f>
        <v xml:space="preserve"> </v>
      </c>
      <c r="T20" s="114" t="str">
        <f>IF(BA20=0.5,"P"," ")</f>
        <v xml:space="preserve"> </v>
      </c>
      <c r="U20" s="114" t="str">
        <f>IF(BA20=1,"P"," ")</f>
        <v xml:space="preserve"> </v>
      </c>
      <c r="V20" s="114" t="str">
        <f>IF(BA20=1.5,"P"," ")</f>
        <v xml:space="preserve"> </v>
      </c>
      <c r="W20" s="114" t="str">
        <f>IF(BA20=2,"P"," ")</f>
        <v xml:space="preserve"> </v>
      </c>
      <c r="X20" s="114" t="str">
        <f>IF(BA20=2.5,"P"," ")</f>
        <v xml:space="preserve"> </v>
      </c>
      <c r="Y20" s="114" t="str">
        <f>IF(BA20=3,"P"," ")</f>
        <v xml:space="preserve"> </v>
      </c>
      <c r="Z20" s="115" t="str">
        <f>IF(BF20=0.5,"P"," ")</f>
        <v xml:space="preserve"> </v>
      </c>
      <c r="AA20" s="115" t="str">
        <f>IF(BF20=1,"P"," ")</f>
        <v xml:space="preserve"> </v>
      </c>
      <c r="AB20" s="115" t="str">
        <f>IF(BF20=1.5,"P"," ")</f>
        <v xml:space="preserve"> </v>
      </c>
      <c r="AC20" s="115" t="str">
        <f>IF(BF20=2,"P"," ")</f>
        <v xml:space="preserve"> </v>
      </c>
      <c r="AD20" s="115" t="str">
        <f>IF(BF20=2.5,"P"," ")</f>
        <v xml:space="preserve"> </v>
      </c>
      <c r="AE20" s="115" t="str">
        <f>IF(BF20=3,"P"," ")</f>
        <v xml:space="preserve"> </v>
      </c>
      <c r="AF20" s="115" t="str">
        <f>IF(BF20=3.5,"P"," ")</f>
        <v xml:space="preserve"> </v>
      </c>
      <c r="AG20" s="115" t="str">
        <f>IF(BF20=4,"P"," ")</f>
        <v xml:space="preserve"> </v>
      </c>
      <c r="AH20" s="116">
        <f>AV20+BA20+BF20</f>
        <v>0</v>
      </c>
      <c r="AI20" s="117">
        <f>(I20*AH20)/10</f>
        <v>0</v>
      </c>
      <c r="AJ20" s="1291"/>
      <c r="AK20" s="1292"/>
      <c r="AL20" s="1292"/>
      <c r="AM20" s="1292"/>
      <c r="AN20" s="1292"/>
      <c r="AO20" s="1292"/>
      <c r="AP20" s="1293"/>
      <c r="AQ20" s="150"/>
      <c r="AR20" s="151"/>
      <c r="AS20" s="152"/>
      <c r="AT20" s="153"/>
      <c r="AU20" s="118">
        <f>IF(AT20=0,0,(AT20/AS20)*100)</f>
        <v>0</v>
      </c>
      <c r="AV20" s="118">
        <f>IF(AT20=0,0,IF(AU20&gt;100,3,IF(AU20&gt;=90,2.5,IF(AU20&gt;=80,2,IF(AU20&gt;=70,1.5,IF(AU20&gt;=60,1,0.5))))))</f>
        <v>0</v>
      </c>
      <c r="AW20" s="154"/>
      <c r="AX20" s="152"/>
      <c r="AY20" s="153"/>
      <c r="AZ20" s="119">
        <f>IF(AY20=0,0,(AY20/AX20)*100)</f>
        <v>0</v>
      </c>
      <c r="BA20" s="119">
        <f>IF(AY20=0,0,IF(AZ20&gt;100,3,IF(AZ20&gt;=90,2.5,IF(AZ20&gt;=80,2,IF(AZ20&gt;=70,1.5,IF(AZ20&gt;=60,1,0.5))))))</f>
        <v>0</v>
      </c>
      <c r="BB20" s="155"/>
      <c r="BC20" s="152"/>
      <c r="BD20" s="153"/>
      <c r="BE20" s="120">
        <f>IF(BD20=0,0,(BD20/BC20)*100)</f>
        <v>0</v>
      </c>
      <c r="BF20" s="120">
        <f>IF(BD20=0,0,IF(BE20&gt;100,4,IF(BE20&gt;=95,3.5,IF(BE20&gt;=90,3,IF(BE20&gt;=85,2.5,IF(BE20&gt;=80,2,IF(BE20&gt;=75,1.5,IF(BE20&gt;=70,1,0.5))))))))</f>
        <v>0</v>
      </c>
    </row>
    <row r="21" spans="2:60" s="156" customFormat="1" ht="50.25" customHeight="1" x14ac:dyDescent="0.2">
      <c r="B21" s="1286" t="s">
        <v>277</v>
      </c>
      <c r="C21" s="1287"/>
      <c r="D21" s="1287"/>
      <c r="E21" s="1287"/>
      <c r="F21" s="1287"/>
      <c r="G21" s="1287"/>
      <c r="H21" s="1288"/>
      <c r="I21" s="1289"/>
      <c r="J21" s="1290"/>
      <c r="K21" s="149"/>
      <c r="L21" s="149"/>
      <c r="M21" s="149"/>
      <c r="N21" s="113" t="str">
        <f>IF(AV21=0.5,"P"," ")</f>
        <v xml:space="preserve"> </v>
      </c>
      <c r="O21" s="113" t="str">
        <f>IF(AV21=1,"P"," ")</f>
        <v xml:space="preserve"> </v>
      </c>
      <c r="P21" s="113" t="str">
        <f>IF(AV21=1.5,"P"," ")</f>
        <v xml:space="preserve"> </v>
      </c>
      <c r="Q21" s="113" t="str">
        <f>IF(AV21=2,"P"," ")</f>
        <v xml:space="preserve"> </v>
      </c>
      <c r="R21" s="113" t="str">
        <f>IF(AV21=2.5,"P"," ")</f>
        <v xml:space="preserve"> </v>
      </c>
      <c r="S21" s="113" t="str">
        <f>IF(AV21=3,"P"," ")</f>
        <v xml:space="preserve"> </v>
      </c>
      <c r="T21" s="114" t="str">
        <f>IF(BA21=0.5,"P"," ")</f>
        <v xml:space="preserve"> </v>
      </c>
      <c r="U21" s="114" t="str">
        <f>IF(BA21=1,"P"," ")</f>
        <v xml:space="preserve"> </v>
      </c>
      <c r="V21" s="114" t="str">
        <f>IF(BA21=1.5,"P"," ")</f>
        <v xml:space="preserve"> </v>
      </c>
      <c r="W21" s="114" t="str">
        <f>IF(BA21=2,"P"," ")</f>
        <v xml:space="preserve"> </v>
      </c>
      <c r="X21" s="114" t="str">
        <f>IF(BA21=2.5,"P"," ")</f>
        <v xml:space="preserve"> </v>
      </c>
      <c r="Y21" s="114" t="str">
        <f>IF(BA21=3,"P"," ")</f>
        <v xml:space="preserve"> </v>
      </c>
      <c r="Z21" s="115" t="str">
        <f>IF(BF21=0.5,"P"," ")</f>
        <v xml:space="preserve"> </v>
      </c>
      <c r="AA21" s="115" t="str">
        <f>IF(BF21=1,"P"," ")</f>
        <v xml:space="preserve"> </v>
      </c>
      <c r="AB21" s="115" t="str">
        <f>IF(BF21=1.5,"P"," ")</f>
        <v xml:space="preserve"> </v>
      </c>
      <c r="AC21" s="115" t="str">
        <f>IF(BF21=2,"P"," ")</f>
        <v xml:space="preserve"> </v>
      </c>
      <c r="AD21" s="115" t="str">
        <f>IF(BF21=2.5,"P"," ")</f>
        <v xml:space="preserve"> </v>
      </c>
      <c r="AE21" s="115" t="str">
        <f>IF(BF21=3,"P"," ")</f>
        <v xml:space="preserve"> </v>
      </c>
      <c r="AF21" s="115" t="str">
        <f>IF(BF21=3.5,"P"," ")</f>
        <v xml:space="preserve"> </v>
      </c>
      <c r="AG21" s="115" t="str">
        <f>IF(BF21=4,"P"," ")</f>
        <v xml:space="preserve"> </v>
      </c>
      <c r="AH21" s="116">
        <f t="shared" ref="AH21:AH24" si="0">AV21+BA21+BF21</f>
        <v>0</v>
      </c>
      <c r="AI21" s="117">
        <f t="shared" ref="AI21:AI24" si="1">(I21*AH21)/10</f>
        <v>0</v>
      </c>
      <c r="AJ21" s="1291"/>
      <c r="AK21" s="1292"/>
      <c r="AL21" s="1292"/>
      <c r="AM21" s="1292"/>
      <c r="AN21" s="1292"/>
      <c r="AO21" s="1292"/>
      <c r="AP21" s="1293"/>
      <c r="AQ21" s="150"/>
      <c r="AR21" s="151"/>
      <c r="AS21" s="152"/>
      <c r="AT21" s="153"/>
      <c r="AU21" s="118">
        <f t="shared" ref="AU21:AU24" si="2">IF(AT21=0,0,(AT21/AS21)*100)</f>
        <v>0</v>
      </c>
      <c r="AV21" s="118">
        <f t="shared" ref="AV21:AV24" si="3">IF(AT21=0,0,IF(AU21&gt;100,3,IF(AU21&gt;=90,2.5,IF(AU21&gt;=80,2,IF(AU21&gt;=70,1.5,IF(AU21&gt;=60,1,0.5))))))</f>
        <v>0</v>
      </c>
      <c r="AW21" s="154"/>
      <c r="AX21" s="152"/>
      <c r="AY21" s="153"/>
      <c r="AZ21" s="119">
        <f t="shared" ref="AZ21:AZ24" si="4">IF(AY21=0,0,(AY21/AX21)*100)</f>
        <v>0</v>
      </c>
      <c r="BA21" s="119">
        <f t="shared" ref="BA21:BA24" si="5">IF(AY21=0,0,IF(AZ21&gt;100,3,IF(AZ21&gt;=90,2.5,IF(AZ21&gt;=80,2,IF(AZ21&gt;=70,1.5,IF(AZ21&gt;=60,1,0.5))))))</f>
        <v>0</v>
      </c>
      <c r="BB21" s="155"/>
      <c r="BC21" s="152"/>
      <c r="BD21" s="153"/>
      <c r="BE21" s="120">
        <f t="shared" ref="BE21:BE24" si="6">IF(BD21=0,0,(BD21/BC21)*100)</f>
        <v>0</v>
      </c>
      <c r="BF21" s="120">
        <f t="shared" ref="BF21:BF24" si="7">IF(BD21=0,0,IF(BE21&gt;100,4,IF(BE21&gt;=95,3.5,IF(BE21&gt;=90,3,IF(BE21&gt;=85,2.5,IF(BE21&gt;=80,2,IF(BE21&gt;=75,1.5,IF(BE21&gt;=70,1,0.5))))))))</f>
        <v>0</v>
      </c>
    </row>
    <row r="22" spans="2:60" s="156" customFormat="1" ht="50.25" customHeight="1" x14ac:dyDescent="0.2">
      <c r="B22" s="1286" t="s">
        <v>278</v>
      </c>
      <c r="C22" s="1287"/>
      <c r="D22" s="1287"/>
      <c r="E22" s="1287"/>
      <c r="F22" s="1287"/>
      <c r="G22" s="1287"/>
      <c r="H22" s="1288"/>
      <c r="I22" s="1289"/>
      <c r="J22" s="1290"/>
      <c r="K22" s="149"/>
      <c r="L22" s="149"/>
      <c r="M22" s="149"/>
      <c r="N22" s="113" t="str">
        <f>IF(AV22=0.5,"P"," ")</f>
        <v xml:space="preserve"> </v>
      </c>
      <c r="O22" s="113" t="str">
        <f>IF(AV22=1,"P"," ")</f>
        <v xml:space="preserve"> </v>
      </c>
      <c r="P22" s="113" t="str">
        <f>IF(AV22=1.5,"P"," ")</f>
        <v xml:space="preserve"> </v>
      </c>
      <c r="Q22" s="113" t="str">
        <f>IF(AV22=2,"P"," ")</f>
        <v xml:space="preserve"> </v>
      </c>
      <c r="R22" s="113" t="str">
        <f>IF(AV22=2.5,"P"," ")</f>
        <v xml:space="preserve"> </v>
      </c>
      <c r="S22" s="113" t="str">
        <f>IF(AV22=3,"P"," ")</f>
        <v xml:space="preserve"> </v>
      </c>
      <c r="T22" s="114" t="str">
        <f>IF(BA22=0.5,"P"," ")</f>
        <v xml:space="preserve"> </v>
      </c>
      <c r="U22" s="114" t="str">
        <f>IF(BA22=1,"P"," ")</f>
        <v xml:space="preserve"> </v>
      </c>
      <c r="V22" s="114" t="str">
        <f>IF(BA22=1.5,"P"," ")</f>
        <v xml:space="preserve"> </v>
      </c>
      <c r="W22" s="114" t="str">
        <f>IF(BA22=2,"P"," ")</f>
        <v xml:space="preserve"> </v>
      </c>
      <c r="X22" s="114" t="str">
        <f>IF(BA22=2.5,"P"," ")</f>
        <v xml:space="preserve"> </v>
      </c>
      <c r="Y22" s="114" t="str">
        <f>IF(BA22=3,"P"," ")</f>
        <v xml:space="preserve"> </v>
      </c>
      <c r="Z22" s="115" t="str">
        <f>IF(BF22=0.5,"P"," ")</f>
        <v xml:space="preserve"> </v>
      </c>
      <c r="AA22" s="115" t="str">
        <f>IF(BF22=1,"P"," ")</f>
        <v xml:space="preserve"> </v>
      </c>
      <c r="AB22" s="115" t="str">
        <f>IF(BF22=1.5,"P"," ")</f>
        <v xml:space="preserve"> </v>
      </c>
      <c r="AC22" s="115" t="str">
        <f>IF(BF22=2,"P"," ")</f>
        <v xml:space="preserve"> </v>
      </c>
      <c r="AD22" s="115" t="str">
        <f>IF(BF22=2.5,"P"," ")</f>
        <v xml:space="preserve"> </v>
      </c>
      <c r="AE22" s="115" t="str">
        <f>IF(BF22=3,"P"," ")</f>
        <v xml:space="preserve"> </v>
      </c>
      <c r="AF22" s="115" t="str">
        <f>IF(BF22=3.5,"P"," ")</f>
        <v xml:space="preserve"> </v>
      </c>
      <c r="AG22" s="115" t="str">
        <f>IF(BF22=4,"P"," ")</f>
        <v xml:space="preserve"> </v>
      </c>
      <c r="AH22" s="116">
        <f t="shared" si="0"/>
        <v>0</v>
      </c>
      <c r="AI22" s="117">
        <f t="shared" si="1"/>
        <v>0</v>
      </c>
      <c r="AJ22" s="1291"/>
      <c r="AK22" s="1292"/>
      <c r="AL22" s="1292"/>
      <c r="AM22" s="1292"/>
      <c r="AN22" s="1292"/>
      <c r="AO22" s="1292"/>
      <c r="AP22" s="1293"/>
      <c r="AQ22" s="150"/>
      <c r="AR22" s="151"/>
      <c r="AS22" s="152"/>
      <c r="AT22" s="153"/>
      <c r="AU22" s="118">
        <f t="shared" si="2"/>
        <v>0</v>
      </c>
      <c r="AV22" s="118">
        <f t="shared" si="3"/>
        <v>0</v>
      </c>
      <c r="AW22" s="154"/>
      <c r="AX22" s="152"/>
      <c r="AY22" s="153"/>
      <c r="AZ22" s="119">
        <f t="shared" si="4"/>
        <v>0</v>
      </c>
      <c r="BA22" s="119">
        <f t="shared" si="5"/>
        <v>0</v>
      </c>
      <c r="BB22" s="155"/>
      <c r="BC22" s="152"/>
      <c r="BD22" s="153"/>
      <c r="BE22" s="120">
        <f t="shared" si="6"/>
        <v>0</v>
      </c>
      <c r="BF22" s="120">
        <f t="shared" si="7"/>
        <v>0</v>
      </c>
    </row>
    <row r="23" spans="2:60" s="156" customFormat="1" ht="50.25" customHeight="1" x14ac:dyDescent="0.2">
      <c r="B23" s="1286" t="s">
        <v>120</v>
      </c>
      <c r="C23" s="1287"/>
      <c r="D23" s="1287"/>
      <c r="E23" s="1287"/>
      <c r="F23" s="1287"/>
      <c r="G23" s="1287"/>
      <c r="H23" s="1288"/>
      <c r="I23" s="1289"/>
      <c r="J23" s="1290"/>
      <c r="K23" s="149"/>
      <c r="L23" s="149"/>
      <c r="M23" s="149"/>
      <c r="N23" s="113" t="str">
        <f t="shared" ref="N23:N24" si="8">IF(AV23=0.5,"P"," ")</f>
        <v xml:space="preserve"> </v>
      </c>
      <c r="O23" s="113" t="str">
        <f t="shared" ref="O23:O24" si="9">IF(AV23=1,"P"," ")</f>
        <v xml:space="preserve"> </v>
      </c>
      <c r="P23" s="113" t="str">
        <f t="shared" ref="P23:P24" si="10">IF(AV23=1.5,"P"," ")</f>
        <v xml:space="preserve"> </v>
      </c>
      <c r="Q23" s="113" t="str">
        <f t="shared" ref="Q23:Q24" si="11">IF(AV23=2,"P"," ")</f>
        <v xml:space="preserve"> </v>
      </c>
      <c r="R23" s="113" t="str">
        <f t="shared" ref="R23:R24" si="12">IF(AV23=2.5,"P"," ")</f>
        <v xml:space="preserve"> </v>
      </c>
      <c r="S23" s="113" t="str">
        <f t="shared" ref="S23:S24" si="13">IF(AV23=3,"P"," ")</f>
        <v xml:space="preserve"> </v>
      </c>
      <c r="T23" s="114" t="str">
        <f t="shared" ref="T23:T24" si="14">IF(BA23=0.5,"P"," ")</f>
        <v xml:space="preserve"> </v>
      </c>
      <c r="U23" s="114" t="str">
        <f t="shared" ref="U23:U24" si="15">IF(BA23=1,"P"," ")</f>
        <v xml:space="preserve"> </v>
      </c>
      <c r="V23" s="114" t="str">
        <f t="shared" ref="V23:V24" si="16">IF(BA23=1.5,"P"," ")</f>
        <v xml:space="preserve"> </v>
      </c>
      <c r="W23" s="114" t="str">
        <f t="shared" ref="W23:W24" si="17">IF(BA23=2,"P"," ")</f>
        <v xml:space="preserve"> </v>
      </c>
      <c r="X23" s="114" t="str">
        <f t="shared" ref="X23:X24" si="18">IF(BA23=2.5,"P"," ")</f>
        <v xml:space="preserve"> </v>
      </c>
      <c r="Y23" s="114" t="str">
        <f t="shared" ref="Y23:Y24" si="19">IF(BA23=3,"P"," ")</f>
        <v xml:space="preserve"> </v>
      </c>
      <c r="Z23" s="115" t="str">
        <f t="shared" ref="Z23:Z24" si="20">IF(BF23=0.5,"P"," ")</f>
        <v xml:space="preserve"> </v>
      </c>
      <c r="AA23" s="115" t="str">
        <f t="shared" ref="AA23:AA24" si="21">IF(BF23=1,"P"," ")</f>
        <v xml:space="preserve"> </v>
      </c>
      <c r="AB23" s="115" t="str">
        <f t="shared" ref="AB23:AB24" si="22">IF(BF23=1.5,"P"," ")</f>
        <v xml:space="preserve"> </v>
      </c>
      <c r="AC23" s="115" t="str">
        <f t="shared" ref="AC23:AC24" si="23">IF(BF23=2,"P"," ")</f>
        <v xml:space="preserve"> </v>
      </c>
      <c r="AD23" s="115" t="str">
        <f t="shared" ref="AD23:AD24" si="24">IF(BF23=2.5,"P"," ")</f>
        <v xml:space="preserve"> </v>
      </c>
      <c r="AE23" s="115" t="str">
        <f t="shared" ref="AE23:AE24" si="25">IF(BF23=3,"P"," ")</f>
        <v xml:space="preserve"> </v>
      </c>
      <c r="AF23" s="115" t="str">
        <f t="shared" ref="AF23:AF24" si="26">IF(BF23=3.5,"P"," ")</f>
        <v xml:space="preserve"> </v>
      </c>
      <c r="AG23" s="115" t="str">
        <f t="shared" ref="AG23:AG24" si="27">IF(BF23=4,"P"," ")</f>
        <v xml:space="preserve"> </v>
      </c>
      <c r="AH23" s="116">
        <f t="shared" si="0"/>
        <v>0</v>
      </c>
      <c r="AI23" s="117">
        <f t="shared" si="1"/>
        <v>0</v>
      </c>
      <c r="AJ23" s="1291"/>
      <c r="AK23" s="1292"/>
      <c r="AL23" s="1292"/>
      <c r="AM23" s="1292"/>
      <c r="AN23" s="1292"/>
      <c r="AO23" s="1292"/>
      <c r="AP23" s="1293"/>
      <c r="AQ23" s="150"/>
      <c r="AR23" s="151"/>
      <c r="AS23" s="152"/>
      <c r="AT23" s="153"/>
      <c r="AU23" s="118">
        <f t="shared" si="2"/>
        <v>0</v>
      </c>
      <c r="AV23" s="118">
        <f t="shared" si="3"/>
        <v>0</v>
      </c>
      <c r="AW23" s="154"/>
      <c r="AX23" s="152"/>
      <c r="AY23" s="153"/>
      <c r="AZ23" s="119">
        <f t="shared" si="4"/>
        <v>0</v>
      </c>
      <c r="BA23" s="119">
        <f t="shared" si="5"/>
        <v>0</v>
      </c>
      <c r="BB23" s="155"/>
      <c r="BC23" s="152"/>
      <c r="BD23" s="153"/>
      <c r="BE23" s="120">
        <f t="shared" si="6"/>
        <v>0</v>
      </c>
      <c r="BF23" s="120">
        <f t="shared" si="7"/>
        <v>0</v>
      </c>
    </row>
    <row r="24" spans="2:60" s="156" customFormat="1" ht="50.25" customHeight="1" x14ac:dyDescent="0.2">
      <c r="B24" s="1286" t="s">
        <v>106</v>
      </c>
      <c r="C24" s="1287"/>
      <c r="D24" s="1287"/>
      <c r="E24" s="1287"/>
      <c r="F24" s="1287"/>
      <c r="G24" s="1287"/>
      <c r="H24" s="1288"/>
      <c r="I24" s="1289"/>
      <c r="J24" s="1290"/>
      <c r="K24" s="149"/>
      <c r="L24" s="149"/>
      <c r="M24" s="149"/>
      <c r="N24" s="113" t="str">
        <f t="shared" si="8"/>
        <v xml:space="preserve"> </v>
      </c>
      <c r="O24" s="113" t="str">
        <f t="shared" si="9"/>
        <v xml:space="preserve"> </v>
      </c>
      <c r="P24" s="113" t="str">
        <f t="shared" si="10"/>
        <v xml:space="preserve"> </v>
      </c>
      <c r="Q24" s="113" t="str">
        <f t="shared" si="11"/>
        <v xml:space="preserve"> </v>
      </c>
      <c r="R24" s="113" t="str">
        <f t="shared" si="12"/>
        <v xml:space="preserve"> </v>
      </c>
      <c r="S24" s="113" t="str">
        <f t="shared" si="13"/>
        <v xml:space="preserve"> </v>
      </c>
      <c r="T24" s="114" t="str">
        <f t="shared" si="14"/>
        <v xml:space="preserve"> </v>
      </c>
      <c r="U24" s="114" t="str">
        <f t="shared" si="15"/>
        <v xml:space="preserve"> </v>
      </c>
      <c r="V24" s="114" t="str">
        <f t="shared" si="16"/>
        <v xml:space="preserve"> </v>
      </c>
      <c r="W24" s="114" t="str">
        <f t="shared" si="17"/>
        <v xml:space="preserve"> </v>
      </c>
      <c r="X24" s="114" t="str">
        <f t="shared" si="18"/>
        <v xml:space="preserve"> </v>
      </c>
      <c r="Y24" s="114" t="str">
        <f t="shared" si="19"/>
        <v xml:space="preserve"> </v>
      </c>
      <c r="Z24" s="115" t="str">
        <f t="shared" si="20"/>
        <v xml:space="preserve"> </v>
      </c>
      <c r="AA24" s="115" t="str">
        <f t="shared" si="21"/>
        <v xml:space="preserve"> </v>
      </c>
      <c r="AB24" s="115" t="str">
        <f t="shared" si="22"/>
        <v xml:space="preserve"> </v>
      </c>
      <c r="AC24" s="115" t="str">
        <f t="shared" si="23"/>
        <v xml:space="preserve"> </v>
      </c>
      <c r="AD24" s="115" t="str">
        <f t="shared" si="24"/>
        <v xml:space="preserve"> </v>
      </c>
      <c r="AE24" s="115" t="str">
        <f t="shared" si="25"/>
        <v xml:space="preserve"> </v>
      </c>
      <c r="AF24" s="115" t="str">
        <f t="shared" si="26"/>
        <v xml:space="preserve"> </v>
      </c>
      <c r="AG24" s="115" t="str">
        <f t="shared" si="27"/>
        <v xml:space="preserve"> </v>
      </c>
      <c r="AH24" s="116">
        <f t="shared" si="0"/>
        <v>0</v>
      </c>
      <c r="AI24" s="117">
        <f t="shared" si="1"/>
        <v>0</v>
      </c>
      <c r="AJ24" s="1291"/>
      <c r="AK24" s="1292"/>
      <c r="AL24" s="1292"/>
      <c r="AM24" s="1292"/>
      <c r="AN24" s="1292"/>
      <c r="AO24" s="1292"/>
      <c r="AP24" s="1293"/>
      <c r="AQ24" s="150"/>
      <c r="AR24" s="151"/>
      <c r="AS24" s="152"/>
      <c r="AT24" s="153"/>
      <c r="AU24" s="118">
        <f t="shared" si="2"/>
        <v>0</v>
      </c>
      <c r="AV24" s="118">
        <f t="shared" si="3"/>
        <v>0</v>
      </c>
      <c r="AW24" s="154"/>
      <c r="AX24" s="152"/>
      <c r="AY24" s="153"/>
      <c r="AZ24" s="119">
        <f t="shared" si="4"/>
        <v>0</v>
      </c>
      <c r="BA24" s="119">
        <f t="shared" si="5"/>
        <v>0</v>
      </c>
      <c r="BB24" s="155"/>
      <c r="BC24" s="152"/>
      <c r="BD24" s="153"/>
      <c r="BE24" s="120">
        <f t="shared" si="6"/>
        <v>0</v>
      </c>
      <c r="BF24" s="120">
        <f t="shared" si="7"/>
        <v>0</v>
      </c>
    </row>
    <row r="25" spans="2:60" s="157" customFormat="1" ht="20.25" customHeight="1" x14ac:dyDescent="0.2">
      <c r="B25" s="1309" t="s">
        <v>43</v>
      </c>
      <c r="C25" s="1310"/>
      <c r="D25" s="1310"/>
      <c r="E25" s="1310"/>
      <c r="F25" s="1310"/>
      <c r="G25" s="1310"/>
      <c r="H25" s="1311"/>
      <c r="I25" s="1312">
        <f>SUMIF(I20:J24,"&gt;0",I20:J24)</f>
        <v>0</v>
      </c>
      <c r="J25" s="1313"/>
      <c r="K25" s="1314" t="s">
        <v>98</v>
      </c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315"/>
      <c r="AA25" s="1315"/>
      <c r="AB25" s="1315"/>
      <c r="AC25" s="1315"/>
      <c r="AD25" s="1315"/>
      <c r="AE25" s="1315"/>
      <c r="AF25" s="1315"/>
      <c r="AG25" s="1315"/>
      <c r="AH25" s="1316"/>
      <c r="AI25" s="121">
        <f>SUMIF(AI20:AI24,"&gt;0",AI20:AI24)</f>
        <v>0</v>
      </c>
      <c r="AS25" s="158"/>
    </row>
    <row r="26" spans="2:60" ht="3" customHeight="1" x14ac:dyDescent="0.2">
      <c r="BB26" s="124"/>
      <c r="BC26" s="125"/>
      <c r="BD26" s="125"/>
      <c r="BE26" s="126"/>
      <c r="BF26" s="123"/>
      <c r="BG26" s="124"/>
      <c r="BH26" s="125"/>
    </row>
    <row r="27" spans="2:60" ht="3" customHeight="1" x14ac:dyDescent="0.2">
      <c r="BB27" s="124"/>
      <c r="BC27" s="125"/>
      <c r="BD27" s="125"/>
      <c r="BE27" s="126"/>
      <c r="BF27" s="123"/>
      <c r="BG27" s="124"/>
      <c r="BH27" s="125"/>
    </row>
    <row r="28" spans="2:60" s="159" customFormat="1" ht="15.75" customHeight="1" x14ac:dyDescent="0.2">
      <c r="B28" s="1100" t="s">
        <v>203</v>
      </c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0"/>
      <c r="AF28" s="1100"/>
      <c r="AG28" s="1100"/>
      <c r="AH28" s="1100"/>
      <c r="AI28" s="1100"/>
      <c r="AJ28" s="1100"/>
      <c r="AK28" s="1100"/>
      <c r="AL28" s="1100"/>
      <c r="AM28" s="1100"/>
      <c r="AN28" s="1100"/>
      <c r="AO28" s="1100"/>
      <c r="AP28" s="1100"/>
      <c r="AV28" s="160"/>
      <c r="AW28" s="160"/>
      <c r="AX28" s="160"/>
      <c r="AY28" s="160"/>
      <c r="AZ28" s="160"/>
      <c r="BA28" s="160"/>
      <c r="BB28" s="161"/>
      <c r="BC28" s="161"/>
      <c r="BD28" s="161"/>
      <c r="BE28" s="160"/>
      <c r="BF28" s="160"/>
      <c r="BG28" s="161"/>
      <c r="BH28" s="161"/>
    </row>
    <row r="29" spans="2:60" s="369" customFormat="1" ht="21.75" customHeight="1" x14ac:dyDescent="0.2">
      <c r="B29" s="238" t="s">
        <v>49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S29" s="237"/>
    </row>
    <row r="30" spans="2:60" s="162" customFormat="1" ht="15.75" customHeight="1" x14ac:dyDescent="0.2">
      <c r="B30" s="1110" t="s">
        <v>50</v>
      </c>
      <c r="C30" s="1111"/>
      <c r="D30" s="1111"/>
      <c r="E30" s="1111"/>
      <c r="F30" s="1111"/>
      <c r="G30" s="1111"/>
      <c r="H30" s="1111"/>
      <c r="I30" s="1111"/>
      <c r="J30" s="1111"/>
      <c r="K30" s="1111"/>
      <c r="L30" s="1111"/>
      <c r="M30" s="1112"/>
      <c r="N30" s="1116" t="s">
        <v>20</v>
      </c>
      <c r="O30" s="1117"/>
      <c r="P30" s="1117"/>
      <c r="Q30" s="1118"/>
      <c r="R30" s="1122" t="s">
        <v>45</v>
      </c>
      <c r="S30" s="1123"/>
      <c r="T30" s="1123"/>
      <c r="U30" s="1124"/>
      <c r="V30" s="1122" t="s">
        <v>45</v>
      </c>
      <c r="W30" s="1123"/>
      <c r="X30" s="1123"/>
      <c r="Y30" s="1124"/>
      <c r="Z30" s="1110"/>
      <c r="AA30" s="1111"/>
      <c r="AB30" s="1111"/>
      <c r="AC30" s="1112"/>
      <c r="AD30" s="1125" t="s">
        <v>55</v>
      </c>
      <c r="AE30" s="1126"/>
      <c r="AF30" s="1126"/>
      <c r="AG30" s="1127"/>
      <c r="AH30" s="1102" t="s">
        <v>56</v>
      </c>
      <c r="AI30" s="1103"/>
      <c r="AJ30" s="1103"/>
      <c r="AK30" s="1103"/>
      <c r="AL30" s="1103"/>
      <c r="AM30" s="1103"/>
      <c r="AN30" s="1103"/>
      <c r="AO30" s="1103"/>
      <c r="AP30" s="1104"/>
      <c r="AQ30" s="123"/>
      <c r="AR30" s="123"/>
      <c r="AS30" s="806" t="s">
        <v>37</v>
      </c>
      <c r="AT30" s="806"/>
      <c r="AU30" s="806"/>
      <c r="AV30" s="807" t="s">
        <v>41</v>
      </c>
      <c r="AW30" s="130"/>
      <c r="AX30" s="808" t="s">
        <v>37</v>
      </c>
      <c r="AY30" s="808"/>
      <c r="AZ30" s="808"/>
      <c r="BA30" s="809" t="s">
        <v>41</v>
      </c>
      <c r="BB30" s="130"/>
      <c r="BC30" s="810" t="s">
        <v>33</v>
      </c>
      <c r="BD30" s="810"/>
      <c r="BE30" s="810"/>
      <c r="BF30" s="811" t="s">
        <v>41</v>
      </c>
    </row>
    <row r="31" spans="2:60" s="162" customFormat="1" ht="15.75" customHeight="1" x14ac:dyDescent="0.2">
      <c r="B31" s="1113"/>
      <c r="C31" s="1114"/>
      <c r="D31" s="1114"/>
      <c r="E31" s="1114"/>
      <c r="F31" s="1114"/>
      <c r="G31" s="1114"/>
      <c r="H31" s="1114"/>
      <c r="I31" s="1114"/>
      <c r="J31" s="1114"/>
      <c r="K31" s="1114"/>
      <c r="L31" s="1114"/>
      <c r="M31" s="1115"/>
      <c r="N31" s="1119"/>
      <c r="O31" s="1120"/>
      <c r="P31" s="1120"/>
      <c r="Q31" s="1121"/>
      <c r="R31" s="1131" t="s">
        <v>53</v>
      </c>
      <c r="S31" s="1132"/>
      <c r="T31" s="1132"/>
      <c r="U31" s="1133"/>
      <c r="V31" s="1134" t="s">
        <v>54</v>
      </c>
      <c r="W31" s="1135"/>
      <c r="X31" s="1135"/>
      <c r="Y31" s="1136"/>
      <c r="Z31" s="370"/>
      <c r="AA31" s="371"/>
      <c r="AB31" s="371"/>
      <c r="AC31" s="372"/>
      <c r="AD31" s="1128"/>
      <c r="AE31" s="1129"/>
      <c r="AF31" s="1129"/>
      <c r="AG31" s="1130"/>
      <c r="AH31" s="1105"/>
      <c r="AI31" s="1106"/>
      <c r="AJ31" s="1106"/>
      <c r="AK31" s="1106"/>
      <c r="AL31" s="1106"/>
      <c r="AM31" s="1106"/>
      <c r="AN31" s="1106"/>
      <c r="AO31" s="1106"/>
      <c r="AP31" s="1107"/>
      <c r="AQ31" s="123"/>
      <c r="AR31" s="123"/>
      <c r="AS31" s="812" t="s">
        <v>38</v>
      </c>
      <c r="AT31" s="812"/>
      <c r="AU31" s="812"/>
      <c r="AV31" s="807"/>
      <c r="AW31" s="123"/>
      <c r="AX31" s="813" t="s">
        <v>39</v>
      </c>
      <c r="AY31" s="813"/>
      <c r="AZ31" s="813"/>
      <c r="BA31" s="809"/>
      <c r="BC31" s="814" t="s">
        <v>40</v>
      </c>
      <c r="BD31" s="814"/>
      <c r="BE31" s="814"/>
      <c r="BF31" s="811"/>
    </row>
    <row r="32" spans="2:60" s="162" customFormat="1" ht="15.75" customHeight="1" thickBot="1" x14ac:dyDescent="0.25">
      <c r="B32" s="1113"/>
      <c r="C32" s="1114"/>
      <c r="D32" s="1114"/>
      <c r="E32" s="1114"/>
      <c r="F32" s="1114"/>
      <c r="G32" s="1114"/>
      <c r="H32" s="1114"/>
      <c r="I32" s="1114"/>
      <c r="J32" s="1114"/>
      <c r="K32" s="1114"/>
      <c r="L32" s="1114"/>
      <c r="M32" s="1115"/>
      <c r="N32" s="1119"/>
      <c r="O32" s="1120"/>
      <c r="P32" s="1120"/>
      <c r="Q32" s="1121"/>
      <c r="R32" s="1131"/>
      <c r="S32" s="1132"/>
      <c r="T32" s="1132"/>
      <c r="U32" s="1133"/>
      <c r="V32" s="1134"/>
      <c r="W32" s="1135"/>
      <c r="X32" s="1135"/>
      <c r="Y32" s="1136"/>
      <c r="Z32" s="1119" t="s">
        <v>44</v>
      </c>
      <c r="AA32" s="1120"/>
      <c r="AB32" s="1120"/>
      <c r="AC32" s="1121"/>
      <c r="AD32" s="1137" t="s">
        <v>108</v>
      </c>
      <c r="AE32" s="1138"/>
      <c r="AF32" s="1138"/>
      <c r="AG32" s="1139"/>
      <c r="AH32" s="1140" t="s">
        <v>57</v>
      </c>
      <c r="AI32" s="1140"/>
      <c r="AJ32" s="1140"/>
      <c r="AK32" s="1140"/>
      <c r="AL32" s="1140"/>
      <c r="AM32" s="1140"/>
      <c r="AN32" s="1140"/>
      <c r="AO32" s="1140"/>
      <c r="AP32" s="1140"/>
      <c r="AQ32" s="123"/>
      <c r="AR32" s="123"/>
      <c r="AS32" s="815" t="s">
        <v>32</v>
      </c>
      <c r="AT32" s="815"/>
      <c r="AU32" s="815"/>
      <c r="AV32" s="807"/>
      <c r="AW32" s="123"/>
      <c r="AX32" s="816" t="s">
        <v>32</v>
      </c>
      <c r="AY32" s="816"/>
      <c r="AZ32" s="816"/>
      <c r="BA32" s="809"/>
      <c r="BC32" s="817" t="s">
        <v>32</v>
      </c>
      <c r="BD32" s="817"/>
      <c r="BE32" s="817"/>
      <c r="BF32" s="811"/>
    </row>
    <row r="33" spans="1:60" s="176" customFormat="1" ht="15.75" customHeight="1" thickTop="1" x14ac:dyDescent="0.35">
      <c r="B33" s="1148" t="s">
        <v>30</v>
      </c>
      <c r="C33" s="1149"/>
      <c r="D33" s="1149"/>
      <c r="E33" s="1149"/>
      <c r="F33" s="1149"/>
      <c r="G33" s="1149"/>
      <c r="H33" s="1149"/>
      <c r="I33" s="1149"/>
      <c r="J33" s="1149"/>
      <c r="K33" s="1149"/>
      <c r="L33" s="1149"/>
      <c r="M33" s="1150"/>
      <c r="N33" s="1148" t="s">
        <v>21</v>
      </c>
      <c r="O33" s="1149"/>
      <c r="P33" s="1149"/>
      <c r="Q33" s="1150"/>
      <c r="R33" s="1148" t="s">
        <v>58</v>
      </c>
      <c r="S33" s="1149"/>
      <c r="T33" s="1149"/>
      <c r="U33" s="1150"/>
      <c r="V33" s="1148" t="s">
        <v>22</v>
      </c>
      <c r="W33" s="1149"/>
      <c r="X33" s="1149"/>
      <c r="Y33" s="1150"/>
      <c r="Z33" s="1148" t="s">
        <v>23</v>
      </c>
      <c r="AA33" s="1149"/>
      <c r="AB33" s="1149"/>
      <c r="AC33" s="1150"/>
      <c r="AD33" s="171"/>
      <c r="AE33" s="172"/>
      <c r="AF33" s="1151">
        <v>5</v>
      </c>
      <c r="AG33" s="1152"/>
      <c r="AH33" s="1153" t="s">
        <v>59</v>
      </c>
      <c r="AI33" s="1153"/>
      <c r="AJ33" s="1153"/>
      <c r="AK33" s="1153"/>
      <c r="AL33" s="1153"/>
      <c r="AM33" s="1153"/>
      <c r="AN33" s="1153"/>
      <c r="AO33" s="1153"/>
      <c r="AP33" s="1153"/>
      <c r="AQ33" s="173"/>
      <c r="AR33" s="123"/>
      <c r="AS33" s="804" t="s">
        <v>34</v>
      </c>
      <c r="AT33" s="804"/>
      <c r="AU33" s="804"/>
      <c r="AV33" s="166">
        <v>0.5</v>
      </c>
      <c r="AW33" s="167"/>
      <c r="AX33" s="805" t="s">
        <v>34</v>
      </c>
      <c r="AY33" s="805"/>
      <c r="AZ33" s="805"/>
      <c r="BA33" s="168">
        <v>0.5</v>
      </c>
      <c r="BB33" s="169"/>
      <c r="BC33" s="801" t="s">
        <v>35</v>
      </c>
      <c r="BD33" s="801"/>
      <c r="BE33" s="801"/>
      <c r="BF33" s="170">
        <v>0.5</v>
      </c>
    </row>
    <row r="34" spans="1:60" s="180" customFormat="1" ht="14.25" customHeight="1" x14ac:dyDescent="0.35">
      <c r="B34" s="1141" t="s">
        <v>51</v>
      </c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3"/>
      <c r="N34" s="1144"/>
      <c r="O34" s="1145"/>
      <c r="P34" s="1145"/>
      <c r="Q34" s="1146"/>
      <c r="R34" s="1144"/>
      <c r="S34" s="1145"/>
      <c r="T34" s="1145"/>
      <c r="U34" s="1146"/>
      <c r="V34" s="1144"/>
      <c r="W34" s="1145"/>
      <c r="X34" s="1145"/>
      <c r="Y34" s="1146"/>
      <c r="Z34" s="1144"/>
      <c r="AA34" s="1145"/>
      <c r="AB34" s="1145"/>
      <c r="AC34" s="1146"/>
      <c r="AD34" s="1144"/>
      <c r="AE34" s="1145"/>
      <c r="AF34" s="1145"/>
      <c r="AG34" s="1146"/>
      <c r="AH34" s="1147"/>
      <c r="AI34" s="1147"/>
      <c r="AJ34" s="1147"/>
      <c r="AK34" s="1147"/>
      <c r="AL34" s="1147"/>
      <c r="AM34" s="1147"/>
      <c r="AN34" s="1147"/>
      <c r="AO34" s="1147"/>
      <c r="AP34" s="1147"/>
      <c r="AQ34" s="177"/>
      <c r="AR34" s="123"/>
      <c r="AS34" s="804" t="s">
        <v>280</v>
      </c>
      <c r="AT34" s="804"/>
      <c r="AU34" s="804"/>
      <c r="AV34" s="166">
        <v>1</v>
      </c>
      <c r="AW34" s="174"/>
      <c r="AX34" s="805" t="s">
        <v>280</v>
      </c>
      <c r="AY34" s="805"/>
      <c r="AZ34" s="805"/>
      <c r="BA34" s="168">
        <v>1</v>
      </c>
      <c r="BB34" s="175"/>
      <c r="BC34" s="801" t="s">
        <v>284</v>
      </c>
      <c r="BD34" s="801"/>
      <c r="BE34" s="801"/>
      <c r="BF34" s="170">
        <v>1</v>
      </c>
    </row>
    <row r="35" spans="1:60" s="182" customFormat="1" ht="14.25" customHeight="1" x14ac:dyDescent="0.2">
      <c r="A35" s="225" t="s">
        <v>569</v>
      </c>
      <c r="B35" s="1154" t="str">
        <f>IF(A35="","","1. "&amp;VLOOKUP(A35,SMTN!$A:$E,2,0))</f>
        <v xml:space="preserve">1. การมุ่งผลสัมฤทธิ์ </v>
      </c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6"/>
      <c r="N35" s="1157"/>
      <c r="O35" s="1158"/>
      <c r="P35" s="1158"/>
      <c r="Q35" s="1159"/>
      <c r="R35" s="1157"/>
      <c r="S35" s="1158"/>
      <c r="T35" s="1158"/>
      <c r="U35" s="1159"/>
      <c r="V35" s="1157"/>
      <c r="W35" s="1158"/>
      <c r="X35" s="1158"/>
      <c r="Y35" s="1159"/>
      <c r="Z35" s="1160" t="str">
        <f>IF(V35="","",VLOOKUP((R35&amp;V35),'DATA '!$B$2:$E$37,4,0))</f>
        <v/>
      </c>
      <c r="AA35" s="1161"/>
      <c r="AB35" s="1161"/>
      <c r="AC35" s="1162"/>
      <c r="AD35" s="1163">
        <f t="shared" ref="AD35:AD39" si="28">IF(V35=0,0,(N35*Z35)/5)</f>
        <v>0</v>
      </c>
      <c r="AE35" s="1164"/>
      <c r="AF35" s="1164"/>
      <c r="AG35" s="1165"/>
      <c r="AH35" s="1166"/>
      <c r="AI35" s="1166"/>
      <c r="AJ35" s="1166"/>
      <c r="AK35" s="1166"/>
      <c r="AL35" s="1166"/>
      <c r="AM35" s="1166"/>
      <c r="AN35" s="1166"/>
      <c r="AO35" s="1166"/>
      <c r="AP35" s="1166"/>
      <c r="AQ35" s="181"/>
      <c r="AR35" s="123"/>
      <c r="AS35" s="802" t="s">
        <v>281</v>
      </c>
      <c r="AT35" s="802"/>
      <c r="AU35" s="802"/>
      <c r="AV35" s="166">
        <v>1.5</v>
      </c>
      <c r="AW35" s="178"/>
      <c r="AX35" s="803" t="s">
        <v>281</v>
      </c>
      <c r="AY35" s="803"/>
      <c r="AZ35" s="803"/>
      <c r="BA35" s="168">
        <v>1.5</v>
      </c>
      <c r="BB35" s="179"/>
      <c r="BC35" s="800" t="s">
        <v>285</v>
      </c>
      <c r="BD35" s="800"/>
      <c r="BE35" s="800"/>
      <c r="BF35" s="170">
        <v>1.5</v>
      </c>
    </row>
    <row r="36" spans="1:60" s="182" customFormat="1" ht="14.25" customHeight="1" x14ac:dyDescent="0.2">
      <c r="A36" s="225" t="s">
        <v>570</v>
      </c>
      <c r="B36" s="1154" t="str">
        <f>IF(A36="","","2. "&amp;VLOOKUP(A36,SMTN!$A:$E,2,0))</f>
        <v>2. การยึดมั่นในความถูกต้องและจริยธรรม</v>
      </c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6"/>
      <c r="N36" s="1157"/>
      <c r="O36" s="1158"/>
      <c r="P36" s="1158"/>
      <c r="Q36" s="1159"/>
      <c r="R36" s="1157"/>
      <c r="S36" s="1158"/>
      <c r="T36" s="1158"/>
      <c r="U36" s="1159"/>
      <c r="V36" s="1157"/>
      <c r="W36" s="1158"/>
      <c r="X36" s="1158"/>
      <c r="Y36" s="1159"/>
      <c r="Z36" s="1160" t="str">
        <f>IF(V36="","",VLOOKUP((R36&amp;V36),'DATA '!$B$2:$E$37,4,0))</f>
        <v/>
      </c>
      <c r="AA36" s="1161"/>
      <c r="AB36" s="1161"/>
      <c r="AC36" s="1162"/>
      <c r="AD36" s="1163">
        <f t="shared" si="28"/>
        <v>0</v>
      </c>
      <c r="AE36" s="1164"/>
      <c r="AF36" s="1164"/>
      <c r="AG36" s="1165"/>
      <c r="AH36" s="1166"/>
      <c r="AI36" s="1166"/>
      <c r="AJ36" s="1166"/>
      <c r="AK36" s="1166"/>
      <c r="AL36" s="1166"/>
      <c r="AM36" s="1166"/>
      <c r="AN36" s="1166"/>
      <c r="AO36" s="1166"/>
      <c r="AP36" s="1166"/>
      <c r="AQ36" s="181"/>
      <c r="AR36" s="123"/>
      <c r="AS36" s="802" t="s">
        <v>282</v>
      </c>
      <c r="AT36" s="802"/>
      <c r="AU36" s="802"/>
      <c r="AV36" s="166">
        <v>2</v>
      </c>
      <c r="AW36" s="169"/>
      <c r="AX36" s="803" t="s">
        <v>282</v>
      </c>
      <c r="AY36" s="803"/>
      <c r="AZ36" s="803"/>
      <c r="BA36" s="168">
        <v>2</v>
      </c>
      <c r="BB36" s="169"/>
      <c r="BC36" s="800" t="s">
        <v>286</v>
      </c>
      <c r="BD36" s="800"/>
      <c r="BE36" s="800"/>
      <c r="BF36" s="170">
        <v>2</v>
      </c>
    </row>
    <row r="37" spans="1:60" s="182" customFormat="1" ht="14.25" customHeight="1" x14ac:dyDescent="0.2">
      <c r="A37" s="225" t="s">
        <v>571</v>
      </c>
      <c r="B37" s="1154" t="str">
        <f>IF(A37="","","3. "&amp;VLOOKUP(A37,SMTN!$A:$E,2,0))</f>
        <v xml:space="preserve">3. ความเข้าใจในองค์กรและระบบงาน </v>
      </c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6"/>
      <c r="N37" s="1157"/>
      <c r="O37" s="1158"/>
      <c r="P37" s="1158"/>
      <c r="Q37" s="1159"/>
      <c r="R37" s="1157"/>
      <c r="S37" s="1158"/>
      <c r="T37" s="1158"/>
      <c r="U37" s="1159"/>
      <c r="V37" s="1157"/>
      <c r="W37" s="1158"/>
      <c r="X37" s="1158"/>
      <c r="Y37" s="1159"/>
      <c r="Z37" s="1160" t="str">
        <f>IF(V37="","",VLOOKUP((R37&amp;V37),'DATA '!$B$2:$E$37,4,0))</f>
        <v/>
      </c>
      <c r="AA37" s="1161"/>
      <c r="AB37" s="1161"/>
      <c r="AC37" s="1162"/>
      <c r="AD37" s="1163">
        <f t="shared" si="28"/>
        <v>0</v>
      </c>
      <c r="AE37" s="1164"/>
      <c r="AF37" s="1164"/>
      <c r="AG37" s="1165"/>
      <c r="AH37" s="1166"/>
      <c r="AI37" s="1166"/>
      <c r="AJ37" s="1166"/>
      <c r="AK37" s="1166"/>
      <c r="AL37" s="1166"/>
      <c r="AM37" s="1166"/>
      <c r="AN37" s="1166"/>
      <c r="AO37" s="1166"/>
      <c r="AP37" s="1166"/>
      <c r="AQ37" s="181"/>
      <c r="AR37" s="123"/>
      <c r="AS37" s="802" t="s">
        <v>283</v>
      </c>
      <c r="AT37" s="802"/>
      <c r="AU37" s="802"/>
      <c r="AV37" s="166">
        <v>2.5</v>
      </c>
      <c r="AW37" s="169"/>
      <c r="AX37" s="803" t="s">
        <v>283</v>
      </c>
      <c r="AY37" s="803"/>
      <c r="AZ37" s="803"/>
      <c r="BA37" s="168">
        <v>2.5</v>
      </c>
      <c r="BB37" s="169"/>
      <c r="BC37" s="800" t="s">
        <v>287</v>
      </c>
      <c r="BD37" s="800"/>
      <c r="BE37" s="800"/>
      <c r="BF37" s="170">
        <v>2.5</v>
      </c>
    </row>
    <row r="38" spans="1:60" s="182" customFormat="1" ht="14.25" customHeight="1" x14ac:dyDescent="0.2">
      <c r="A38" s="225" t="s">
        <v>572</v>
      </c>
      <c r="B38" s="1154" t="str">
        <f>IF(A38="","","4. "&amp;VLOOKUP(A38,SMTN!$A:$E,2,0))</f>
        <v xml:space="preserve">4. การบริการเป็นเลิศ </v>
      </c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6"/>
      <c r="N38" s="1157"/>
      <c r="O38" s="1158"/>
      <c r="P38" s="1158"/>
      <c r="Q38" s="1159"/>
      <c r="R38" s="1157"/>
      <c r="S38" s="1158"/>
      <c r="T38" s="1158"/>
      <c r="U38" s="1159"/>
      <c r="V38" s="1157"/>
      <c r="W38" s="1158"/>
      <c r="X38" s="1158"/>
      <c r="Y38" s="1159"/>
      <c r="Z38" s="1160" t="str">
        <f>IF(V38="","",VLOOKUP((R38&amp;V38),'DATA '!$B$2:$E$37,4,0))</f>
        <v/>
      </c>
      <c r="AA38" s="1161"/>
      <c r="AB38" s="1161"/>
      <c r="AC38" s="1162"/>
      <c r="AD38" s="1163">
        <f t="shared" si="28"/>
        <v>0</v>
      </c>
      <c r="AE38" s="1164"/>
      <c r="AF38" s="1164"/>
      <c r="AG38" s="1165"/>
      <c r="AH38" s="1166"/>
      <c r="AI38" s="1166"/>
      <c r="AJ38" s="1166"/>
      <c r="AK38" s="1166"/>
      <c r="AL38" s="1166"/>
      <c r="AM38" s="1166"/>
      <c r="AN38" s="1166"/>
      <c r="AO38" s="1166"/>
      <c r="AP38" s="1166"/>
      <c r="AQ38" s="181"/>
      <c r="AR38" s="123"/>
      <c r="AS38" s="804" t="s">
        <v>36</v>
      </c>
      <c r="AT38" s="804"/>
      <c r="AU38" s="804"/>
      <c r="AV38" s="166">
        <v>3</v>
      </c>
      <c r="AW38" s="169"/>
      <c r="AX38" s="805" t="s">
        <v>36</v>
      </c>
      <c r="AY38" s="805"/>
      <c r="AZ38" s="805"/>
      <c r="BA38" s="168">
        <v>3</v>
      </c>
      <c r="BB38" s="169"/>
      <c r="BC38" s="800" t="s">
        <v>288</v>
      </c>
      <c r="BD38" s="800"/>
      <c r="BE38" s="800"/>
      <c r="BF38" s="170">
        <v>3</v>
      </c>
    </row>
    <row r="39" spans="1:60" s="182" customFormat="1" ht="14.25" customHeight="1" x14ac:dyDescent="0.2">
      <c r="A39" s="225" t="s">
        <v>573</v>
      </c>
      <c r="B39" s="1154" t="str">
        <f>IF(A39="","","5. "&amp;VLOOKUP(A39,SMTN!$A:$E,2,0))</f>
        <v xml:space="preserve">5. การทำงานเป็นทีม </v>
      </c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6"/>
      <c r="N39" s="1157"/>
      <c r="O39" s="1158"/>
      <c r="P39" s="1158"/>
      <c r="Q39" s="1159"/>
      <c r="R39" s="1157"/>
      <c r="S39" s="1158"/>
      <c r="T39" s="1158"/>
      <c r="U39" s="1159"/>
      <c r="V39" s="1157"/>
      <c r="W39" s="1158"/>
      <c r="X39" s="1158"/>
      <c r="Y39" s="1159"/>
      <c r="Z39" s="1160" t="str">
        <f>IF(V39="","",VLOOKUP((R39&amp;V39),'DATA '!$B$2:$E$37,4,0))</f>
        <v/>
      </c>
      <c r="AA39" s="1161"/>
      <c r="AB39" s="1161"/>
      <c r="AC39" s="1162"/>
      <c r="AD39" s="1163">
        <f t="shared" si="28"/>
        <v>0</v>
      </c>
      <c r="AE39" s="1164"/>
      <c r="AF39" s="1164"/>
      <c r="AG39" s="1165"/>
      <c r="AH39" s="1166"/>
      <c r="AI39" s="1166"/>
      <c r="AJ39" s="1166"/>
      <c r="AK39" s="1166"/>
      <c r="AL39" s="1166"/>
      <c r="AM39" s="1166"/>
      <c r="AN39" s="1166"/>
      <c r="AO39" s="1166"/>
      <c r="AP39" s="1166"/>
      <c r="AQ39" s="181"/>
      <c r="AR39" s="123"/>
      <c r="AS39" s="169"/>
      <c r="AT39" s="169"/>
      <c r="AU39" s="183"/>
      <c r="AV39" s="169"/>
      <c r="AW39" s="169"/>
      <c r="AX39" s="169"/>
      <c r="AY39" s="169"/>
      <c r="AZ39" s="184"/>
      <c r="BA39" s="185"/>
      <c r="BB39" s="169"/>
      <c r="BC39" s="800" t="s">
        <v>289</v>
      </c>
      <c r="BD39" s="800"/>
      <c r="BE39" s="800"/>
      <c r="BF39" s="170">
        <v>3.5</v>
      </c>
    </row>
    <row r="40" spans="1:60" s="180" customFormat="1" ht="14.25" customHeight="1" x14ac:dyDescent="0.2">
      <c r="A40" s="224"/>
      <c r="B40" s="1317" t="s">
        <v>52</v>
      </c>
      <c r="C40" s="1318"/>
      <c r="D40" s="1318"/>
      <c r="E40" s="1318"/>
      <c r="F40" s="1318"/>
      <c r="G40" s="1318"/>
      <c r="H40" s="1318"/>
      <c r="I40" s="1318"/>
      <c r="J40" s="1318"/>
      <c r="K40" s="1318"/>
      <c r="L40" s="1318"/>
      <c r="M40" s="1319"/>
      <c r="N40" s="1144"/>
      <c r="O40" s="1145"/>
      <c r="P40" s="1145"/>
      <c r="Q40" s="1146"/>
      <c r="R40" s="1144"/>
      <c r="S40" s="1145"/>
      <c r="T40" s="1145"/>
      <c r="U40" s="1146"/>
      <c r="V40" s="1144"/>
      <c r="W40" s="1145"/>
      <c r="X40" s="1145"/>
      <c r="Y40" s="1146"/>
      <c r="Z40" s="1173" t="str">
        <f>IF(V40="","",#REF!)</f>
        <v/>
      </c>
      <c r="AA40" s="1174"/>
      <c r="AB40" s="1174"/>
      <c r="AC40" s="1175"/>
      <c r="AD40" s="1144"/>
      <c r="AE40" s="1145"/>
      <c r="AF40" s="1145"/>
      <c r="AG40" s="1146"/>
      <c r="AH40" s="1147"/>
      <c r="AI40" s="1147"/>
      <c r="AJ40" s="1147"/>
      <c r="AK40" s="1147"/>
      <c r="AL40" s="1147"/>
      <c r="AM40" s="1147"/>
      <c r="AN40" s="1147"/>
      <c r="AO40" s="1147"/>
      <c r="AP40" s="1147"/>
      <c r="AQ40" s="177"/>
      <c r="AR40" s="123"/>
      <c r="AS40" s="169"/>
      <c r="AT40" s="169"/>
      <c r="AU40" s="183"/>
      <c r="AV40" s="169"/>
      <c r="AW40" s="169"/>
      <c r="AX40" s="169"/>
      <c r="AY40" s="169"/>
      <c r="AZ40" s="184"/>
      <c r="BA40" s="185"/>
      <c r="BB40" s="169"/>
      <c r="BC40" s="801" t="s">
        <v>36</v>
      </c>
      <c r="BD40" s="801"/>
      <c r="BE40" s="801"/>
      <c r="BF40" s="170">
        <v>4</v>
      </c>
    </row>
    <row r="41" spans="1:60" s="182" customFormat="1" ht="14.25" customHeight="1" x14ac:dyDescent="0.2">
      <c r="A41" s="225" t="s">
        <v>574</v>
      </c>
      <c r="B41" s="1154" t="str">
        <f>IF(A41="","","1. "&amp;VLOOKUP(A41,SMTN!$A:$E,2,0))</f>
        <v xml:space="preserve">1. การเป็นผู้นำในการเปลี่ยนแปลง </v>
      </c>
      <c r="C41" s="1155"/>
      <c r="D41" s="1155"/>
      <c r="E41" s="1155"/>
      <c r="F41" s="1155"/>
      <c r="G41" s="1155"/>
      <c r="H41" s="1155"/>
      <c r="I41" s="1155"/>
      <c r="J41" s="1155"/>
      <c r="K41" s="1155"/>
      <c r="L41" s="1155"/>
      <c r="M41" s="1156"/>
      <c r="N41" s="1157"/>
      <c r="O41" s="1158"/>
      <c r="P41" s="1158"/>
      <c r="Q41" s="1159"/>
      <c r="R41" s="1157"/>
      <c r="S41" s="1158"/>
      <c r="T41" s="1158"/>
      <c r="U41" s="1159"/>
      <c r="V41" s="1157"/>
      <c r="W41" s="1158"/>
      <c r="X41" s="1158"/>
      <c r="Y41" s="1159"/>
      <c r="Z41" s="1160" t="str">
        <f>IF(V41="","",VLOOKUP((R41&amp;V41),'DATA '!$B$2:$E$37,4,0))</f>
        <v/>
      </c>
      <c r="AA41" s="1161"/>
      <c r="AB41" s="1161"/>
      <c r="AC41" s="1162"/>
      <c r="AD41" s="1163">
        <f t="shared" ref="AD41:AD44" si="29">IF(V41=0,0,(N41*Z41)/5)</f>
        <v>0</v>
      </c>
      <c r="AE41" s="1164"/>
      <c r="AF41" s="1164"/>
      <c r="AG41" s="1165"/>
      <c r="AH41" s="1166"/>
      <c r="AI41" s="1166"/>
      <c r="AJ41" s="1166"/>
      <c r="AK41" s="1166"/>
      <c r="AL41" s="1166"/>
      <c r="AM41" s="1166"/>
      <c r="AN41" s="1166"/>
      <c r="AO41" s="1166"/>
      <c r="AP41" s="1166"/>
      <c r="AQ41" s="181"/>
      <c r="AR41" s="123"/>
      <c r="AS41" s="162"/>
      <c r="AT41" s="162"/>
      <c r="AU41" s="162"/>
      <c r="AV41" s="162"/>
      <c r="AW41" s="162"/>
      <c r="AX41" s="162"/>
      <c r="AY41" s="162"/>
    </row>
    <row r="42" spans="1:60" s="182" customFormat="1" ht="14.25" customHeight="1" x14ac:dyDescent="0.2">
      <c r="A42" s="225" t="s">
        <v>575</v>
      </c>
      <c r="B42" s="1154" t="str">
        <f>IF(A42="","","2. "&amp;VLOOKUP(A42,SMTN!$A:$E,2,0))</f>
        <v xml:space="preserve">2. ความสามารถในการเป็นผู้นำ </v>
      </c>
      <c r="C42" s="1155"/>
      <c r="D42" s="1155"/>
      <c r="E42" s="1155"/>
      <c r="F42" s="1155"/>
      <c r="G42" s="1155"/>
      <c r="H42" s="1155"/>
      <c r="I42" s="1155"/>
      <c r="J42" s="1155"/>
      <c r="K42" s="1155"/>
      <c r="L42" s="1155"/>
      <c r="M42" s="1156"/>
      <c r="N42" s="1157"/>
      <c r="O42" s="1158"/>
      <c r="P42" s="1158"/>
      <c r="Q42" s="1159"/>
      <c r="R42" s="1157"/>
      <c r="S42" s="1158"/>
      <c r="T42" s="1158"/>
      <c r="U42" s="1159"/>
      <c r="V42" s="1157"/>
      <c r="W42" s="1158"/>
      <c r="X42" s="1158"/>
      <c r="Y42" s="1159"/>
      <c r="Z42" s="1160" t="str">
        <f>IF(V42="","",VLOOKUP((R42&amp;V42),'DATA '!$B$2:$E$37,4,0))</f>
        <v/>
      </c>
      <c r="AA42" s="1161"/>
      <c r="AB42" s="1161"/>
      <c r="AC42" s="1162"/>
      <c r="AD42" s="1163">
        <f t="shared" si="29"/>
        <v>0</v>
      </c>
      <c r="AE42" s="1164"/>
      <c r="AF42" s="1164"/>
      <c r="AG42" s="1165"/>
      <c r="AH42" s="1166"/>
      <c r="AI42" s="1166"/>
      <c r="AJ42" s="1166"/>
      <c r="AK42" s="1166"/>
      <c r="AL42" s="1166"/>
      <c r="AM42" s="1166"/>
      <c r="AN42" s="1166"/>
      <c r="AO42" s="1166"/>
      <c r="AP42" s="1166"/>
      <c r="AQ42" s="181"/>
      <c r="AR42" s="123"/>
      <c r="AS42" s="162"/>
      <c r="AT42" s="162"/>
      <c r="AU42" s="162"/>
      <c r="AV42" s="162"/>
      <c r="AW42" s="162"/>
      <c r="AX42" s="162"/>
      <c r="AY42" s="162"/>
    </row>
    <row r="43" spans="1:60" s="182" customFormat="1" ht="14.25" customHeight="1" x14ac:dyDescent="0.2">
      <c r="A43" s="225" t="s">
        <v>576</v>
      </c>
      <c r="B43" s="1154" t="str">
        <f>IF(A43="","","3. "&amp;VLOOKUP(A43,SMTN!$A:$E,2,0))</f>
        <v xml:space="preserve">3. ความสามารถในการพัฒนาคน </v>
      </c>
      <c r="C43" s="1155"/>
      <c r="D43" s="1155"/>
      <c r="E43" s="1155"/>
      <c r="F43" s="1155"/>
      <c r="G43" s="1155"/>
      <c r="H43" s="1155"/>
      <c r="I43" s="1155"/>
      <c r="J43" s="1155"/>
      <c r="K43" s="1155"/>
      <c r="L43" s="1155"/>
      <c r="M43" s="1156"/>
      <c r="N43" s="1157"/>
      <c r="O43" s="1158"/>
      <c r="P43" s="1158"/>
      <c r="Q43" s="1159"/>
      <c r="R43" s="1157"/>
      <c r="S43" s="1158"/>
      <c r="T43" s="1158"/>
      <c r="U43" s="1159"/>
      <c r="V43" s="1157"/>
      <c r="W43" s="1158"/>
      <c r="X43" s="1158"/>
      <c r="Y43" s="1159"/>
      <c r="Z43" s="1160" t="str">
        <f>IF(V43="","",VLOOKUP((R43&amp;V43),'DATA '!$B$2:$E$37,4,0))</f>
        <v/>
      </c>
      <c r="AA43" s="1161"/>
      <c r="AB43" s="1161"/>
      <c r="AC43" s="1162"/>
      <c r="AD43" s="1163">
        <f t="shared" si="29"/>
        <v>0</v>
      </c>
      <c r="AE43" s="1164"/>
      <c r="AF43" s="1164"/>
      <c r="AG43" s="1165"/>
      <c r="AH43" s="1166"/>
      <c r="AI43" s="1166"/>
      <c r="AJ43" s="1166"/>
      <c r="AK43" s="1166"/>
      <c r="AL43" s="1166"/>
      <c r="AM43" s="1166"/>
      <c r="AN43" s="1166"/>
      <c r="AO43" s="1166"/>
      <c r="AP43" s="1166"/>
      <c r="AQ43" s="181"/>
      <c r="AR43" s="123"/>
      <c r="AS43" s="162"/>
      <c r="AT43" s="162"/>
      <c r="AU43" s="162"/>
      <c r="AV43" s="162"/>
      <c r="AW43" s="162"/>
      <c r="AX43" s="162"/>
      <c r="AY43" s="162"/>
    </row>
    <row r="44" spans="1:60" s="182" customFormat="1" ht="14.25" customHeight="1" x14ac:dyDescent="0.2">
      <c r="A44" s="225" t="s">
        <v>577</v>
      </c>
      <c r="B44" s="1154" t="str">
        <f>IF(A44="","","4. "&amp;VLOOKUP(A44,SMTN!$A:$E,2,0))</f>
        <v xml:space="preserve">4. การคิดเชิงกลยุทธ์ </v>
      </c>
      <c r="C44" s="1155"/>
      <c r="D44" s="1155"/>
      <c r="E44" s="1155"/>
      <c r="F44" s="1155"/>
      <c r="G44" s="1155"/>
      <c r="H44" s="1155"/>
      <c r="I44" s="1155"/>
      <c r="J44" s="1155"/>
      <c r="K44" s="1155"/>
      <c r="L44" s="1155"/>
      <c r="M44" s="1156"/>
      <c r="N44" s="1157"/>
      <c r="O44" s="1158"/>
      <c r="P44" s="1158"/>
      <c r="Q44" s="1159"/>
      <c r="R44" s="1157"/>
      <c r="S44" s="1158"/>
      <c r="T44" s="1158"/>
      <c r="U44" s="1159"/>
      <c r="V44" s="1157"/>
      <c r="W44" s="1158"/>
      <c r="X44" s="1158"/>
      <c r="Y44" s="1159"/>
      <c r="Z44" s="1160" t="str">
        <f>IF(V44="","",VLOOKUP((R44&amp;V44),'DATA '!$B$2:$E$37,4,0))</f>
        <v/>
      </c>
      <c r="AA44" s="1161"/>
      <c r="AB44" s="1161"/>
      <c r="AC44" s="1162"/>
      <c r="AD44" s="1163">
        <f t="shared" si="29"/>
        <v>0</v>
      </c>
      <c r="AE44" s="1164"/>
      <c r="AF44" s="1164"/>
      <c r="AG44" s="1165"/>
      <c r="AH44" s="1166"/>
      <c r="AI44" s="1166"/>
      <c r="AJ44" s="1166"/>
      <c r="AK44" s="1166"/>
      <c r="AL44" s="1166"/>
      <c r="AM44" s="1166"/>
      <c r="AN44" s="1166"/>
      <c r="AO44" s="1166"/>
      <c r="AP44" s="1166"/>
      <c r="AQ44" s="181"/>
      <c r="AR44" s="123"/>
      <c r="AS44" s="162"/>
      <c r="AT44" s="162"/>
      <c r="AU44" s="162"/>
      <c r="AV44" s="162"/>
      <c r="AW44" s="162"/>
      <c r="AX44" s="162"/>
      <c r="AY44" s="162"/>
    </row>
    <row r="45" spans="1:60" s="187" customFormat="1" ht="14.25" customHeight="1" x14ac:dyDescent="0.2">
      <c r="B45" s="1314" t="s">
        <v>100</v>
      </c>
      <c r="C45" s="1315"/>
      <c r="D45" s="1315"/>
      <c r="E45" s="1315"/>
      <c r="F45" s="1315"/>
      <c r="G45" s="1315"/>
      <c r="H45" s="1315"/>
      <c r="I45" s="1315"/>
      <c r="J45" s="1315"/>
      <c r="K45" s="1315"/>
      <c r="L45" s="1315"/>
      <c r="M45" s="1316"/>
      <c r="N45" s="1320">
        <f>SUMIF(N35:Q44,"&gt;0",N35:Q44)</f>
        <v>0</v>
      </c>
      <c r="O45" s="1321"/>
      <c r="P45" s="1321"/>
      <c r="Q45" s="1322"/>
      <c r="R45" s="1194" t="s">
        <v>99</v>
      </c>
      <c r="S45" s="1195"/>
      <c r="T45" s="1195"/>
      <c r="U45" s="1195"/>
      <c r="V45" s="1195"/>
      <c r="W45" s="1195"/>
      <c r="X45" s="1195"/>
      <c r="Y45" s="1195"/>
      <c r="Z45" s="1195"/>
      <c r="AA45" s="1195"/>
      <c r="AB45" s="1195"/>
      <c r="AC45" s="1196"/>
      <c r="AD45" s="1197">
        <f>SUMIF(AD35:AG44,"&gt;0",AD35:AG44)</f>
        <v>0</v>
      </c>
      <c r="AE45" s="1198"/>
      <c r="AF45" s="1198"/>
      <c r="AG45" s="1199"/>
      <c r="AQ45" s="181"/>
      <c r="AR45" s="123"/>
      <c r="AS45" s="162"/>
      <c r="AT45" s="162"/>
      <c r="AU45" s="162"/>
      <c r="AV45" s="162"/>
      <c r="AW45" s="162"/>
      <c r="AX45" s="162"/>
      <c r="AY45" s="162"/>
      <c r="AZ45" s="158"/>
      <c r="BA45" s="158"/>
      <c r="BB45" s="188"/>
      <c r="BC45" s="186"/>
      <c r="BD45" s="158"/>
      <c r="BE45" s="189"/>
      <c r="BF45" s="189"/>
    </row>
    <row r="46" spans="1:60" s="190" customFormat="1" ht="3" customHeight="1" x14ac:dyDescent="0.2">
      <c r="AV46" s="191"/>
      <c r="AW46" s="191"/>
      <c r="AX46" s="123"/>
      <c r="AY46" s="191"/>
      <c r="AZ46" s="191"/>
      <c r="BA46" s="192"/>
      <c r="BB46" s="192"/>
      <c r="BC46" s="192"/>
      <c r="BD46" s="192"/>
      <c r="BE46" s="193"/>
      <c r="BF46" s="193"/>
      <c r="BG46" s="193"/>
      <c r="BH46" s="191"/>
    </row>
    <row r="47" spans="1:60" s="196" customFormat="1" ht="15.75" customHeight="1" x14ac:dyDescent="0.5">
      <c r="B47" s="194" t="s">
        <v>80</v>
      </c>
      <c r="C47" s="195"/>
      <c r="D47" s="195"/>
      <c r="E47" s="195"/>
      <c r="AQ47" s="190"/>
      <c r="AR47" s="190"/>
      <c r="AS47" s="190"/>
      <c r="AT47" s="190"/>
      <c r="AU47" s="190"/>
      <c r="AV47" s="191"/>
      <c r="AW47" s="191"/>
      <c r="AX47" s="123"/>
      <c r="AY47" s="197"/>
      <c r="AZ47" s="197"/>
      <c r="BA47" s="197"/>
      <c r="BB47" s="197"/>
      <c r="BC47" s="197"/>
      <c r="BD47" s="197"/>
      <c r="BE47" s="198"/>
      <c r="BF47" s="198"/>
      <c r="BG47" s="198"/>
      <c r="BH47" s="197"/>
    </row>
    <row r="48" spans="1:60" s="196" customFormat="1" ht="15.75" customHeight="1" x14ac:dyDescent="0.2">
      <c r="B48" s="1200" t="s">
        <v>81</v>
      </c>
      <c r="C48" s="1201"/>
      <c r="D48" s="1201"/>
      <c r="E48" s="1201"/>
      <c r="F48" s="1201"/>
      <c r="G48" s="1201"/>
      <c r="H48" s="1201"/>
      <c r="I48" s="1201"/>
      <c r="J48" s="1201"/>
      <c r="K48" s="1201"/>
      <c r="L48" s="1201"/>
      <c r="M48" s="1202"/>
      <c r="N48" s="1203" t="s">
        <v>82</v>
      </c>
      <c r="O48" s="1203"/>
      <c r="P48" s="1203"/>
      <c r="Q48" s="1203"/>
      <c r="R48" s="1203"/>
      <c r="S48" s="1203"/>
      <c r="T48" s="1203"/>
      <c r="U48" s="1203"/>
      <c r="V48" s="1203"/>
      <c r="W48" s="1203"/>
      <c r="X48" s="1203" t="s">
        <v>83</v>
      </c>
      <c r="Y48" s="1203"/>
      <c r="Z48" s="1203"/>
      <c r="AA48" s="1203"/>
      <c r="AB48" s="1203"/>
      <c r="AC48" s="1203"/>
      <c r="AD48" s="1203"/>
      <c r="AE48" s="1203"/>
      <c r="AF48" s="1203"/>
      <c r="AG48" s="1203"/>
      <c r="AH48" s="1176" t="s">
        <v>84</v>
      </c>
      <c r="AI48" s="1177"/>
      <c r="AJ48" s="1177"/>
      <c r="AK48" s="1177"/>
      <c r="AL48" s="1177"/>
      <c r="AM48" s="1177"/>
      <c r="AN48" s="1177"/>
      <c r="AO48" s="1177"/>
      <c r="AP48" s="1177"/>
      <c r="AQ48" s="190"/>
      <c r="AR48" s="190"/>
      <c r="AS48" s="190"/>
      <c r="AT48" s="190"/>
      <c r="AU48" s="190"/>
      <c r="AV48" s="191"/>
      <c r="AW48" s="191"/>
      <c r="AX48" s="191"/>
      <c r="AY48" s="197"/>
      <c r="AZ48" s="197"/>
      <c r="BA48" s="197"/>
      <c r="BB48" s="197"/>
      <c r="BC48" s="197"/>
      <c r="BD48" s="198"/>
      <c r="BE48" s="198"/>
      <c r="BF48" s="198"/>
      <c r="BG48" s="197"/>
      <c r="BH48" s="197"/>
    </row>
    <row r="49" spans="2:60" s="196" customFormat="1" ht="15.75" customHeight="1" x14ac:dyDescent="0.2">
      <c r="B49" s="1178" t="s">
        <v>30</v>
      </c>
      <c r="C49" s="1179"/>
      <c r="D49" s="1179"/>
      <c r="E49" s="1179"/>
      <c r="F49" s="1179"/>
      <c r="G49" s="1179"/>
      <c r="H49" s="1179"/>
      <c r="I49" s="1179"/>
      <c r="J49" s="1179"/>
      <c r="K49" s="1179"/>
      <c r="L49" s="1179"/>
      <c r="M49" s="1180"/>
      <c r="N49" s="1181" t="s">
        <v>21</v>
      </c>
      <c r="O49" s="1181"/>
      <c r="P49" s="1181"/>
      <c r="Q49" s="1181"/>
      <c r="R49" s="1181"/>
      <c r="S49" s="1181"/>
      <c r="T49" s="1181"/>
      <c r="U49" s="1181"/>
      <c r="V49" s="1181"/>
      <c r="W49" s="1181"/>
      <c r="X49" s="1181" t="s">
        <v>58</v>
      </c>
      <c r="Y49" s="1181"/>
      <c r="Z49" s="1181"/>
      <c r="AA49" s="1181"/>
      <c r="AB49" s="1181"/>
      <c r="AC49" s="1181"/>
      <c r="AD49" s="1181"/>
      <c r="AE49" s="1181"/>
      <c r="AF49" s="1181"/>
      <c r="AG49" s="1181"/>
      <c r="AH49" s="1178"/>
      <c r="AI49" s="1179"/>
      <c r="AJ49" s="1179"/>
      <c r="AK49" s="1179"/>
      <c r="AL49" s="1179"/>
      <c r="AM49" s="1179"/>
      <c r="AN49" s="1179"/>
      <c r="AO49" s="1179"/>
      <c r="AP49" s="1179"/>
      <c r="AQ49" s="190"/>
      <c r="AR49" s="190"/>
      <c r="AS49" s="190"/>
      <c r="AT49" s="190"/>
      <c r="AU49" s="190"/>
      <c r="AV49" s="191"/>
      <c r="AW49" s="191"/>
      <c r="AX49" s="191"/>
      <c r="AY49" s="197"/>
      <c r="AZ49" s="197"/>
      <c r="BA49" s="197"/>
      <c r="BB49" s="197"/>
      <c r="BC49" s="197"/>
      <c r="BD49" s="198"/>
      <c r="BE49" s="198"/>
      <c r="BF49" s="198"/>
      <c r="BG49" s="197"/>
      <c r="BH49" s="197"/>
    </row>
    <row r="50" spans="2:60" s="196" customFormat="1" ht="15.75" customHeight="1" x14ac:dyDescent="0.2">
      <c r="B50" s="1182" t="s">
        <v>85</v>
      </c>
      <c r="C50" s="1183"/>
      <c r="D50" s="1183"/>
      <c r="E50" s="1183"/>
      <c r="F50" s="1183"/>
      <c r="G50" s="1183"/>
      <c r="H50" s="1183"/>
      <c r="I50" s="1183"/>
      <c r="J50" s="1183"/>
      <c r="K50" s="1183"/>
      <c r="L50" s="1183"/>
      <c r="M50" s="1184"/>
      <c r="N50" s="1323">
        <f>I25</f>
        <v>0</v>
      </c>
      <c r="O50" s="1323"/>
      <c r="P50" s="1323"/>
      <c r="Q50" s="1323"/>
      <c r="R50" s="1323"/>
      <c r="S50" s="1323"/>
      <c r="T50" s="1323"/>
      <c r="U50" s="1323"/>
      <c r="V50" s="1323"/>
      <c r="W50" s="1323"/>
      <c r="X50" s="1324">
        <f>AI25</f>
        <v>0</v>
      </c>
      <c r="Y50" s="1324"/>
      <c r="Z50" s="1324"/>
      <c r="AA50" s="1324"/>
      <c r="AB50" s="1324"/>
      <c r="AC50" s="1324"/>
      <c r="AD50" s="1324"/>
      <c r="AE50" s="1324"/>
      <c r="AF50" s="1324"/>
      <c r="AG50" s="1324"/>
      <c r="AH50" s="1187"/>
      <c r="AI50" s="1187"/>
      <c r="AJ50" s="1187"/>
      <c r="AK50" s="1187"/>
      <c r="AL50" s="1187"/>
      <c r="AM50" s="1187"/>
      <c r="AN50" s="1187"/>
      <c r="AO50" s="1187"/>
      <c r="AP50" s="1187"/>
      <c r="AQ50" s="190"/>
      <c r="AR50" s="190"/>
      <c r="AS50" s="190"/>
      <c r="AT50" s="190"/>
      <c r="AU50" s="190"/>
      <c r="AV50" s="191"/>
      <c r="AW50" s="191"/>
      <c r="AX50" s="191"/>
      <c r="AY50" s="197"/>
      <c r="AZ50" s="197"/>
      <c r="BA50" s="197"/>
      <c r="BB50" s="197"/>
      <c r="BC50" s="197"/>
      <c r="BD50" s="198"/>
      <c r="BE50" s="197"/>
      <c r="BF50" s="197"/>
      <c r="BG50" s="197"/>
      <c r="BH50" s="197"/>
    </row>
    <row r="51" spans="2:60" s="196" customFormat="1" ht="15.75" customHeight="1" x14ac:dyDescent="0.2">
      <c r="B51" s="1182" t="s">
        <v>86</v>
      </c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4"/>
      <c r="N51" s="1323">
        <f>N45</f>
        <v>0</v>
      </c>
      <c r="O51" s="1323"/>
      <c r="P51" s="1323"/>
      <c r="Q51" s="1323"/>
      <c r="R51" s="1323"/>
      <c r="S51" s="1323"/>
      <c r="T51" s="1323"/>
      <c r="U51" s="1323"/>
      <c r="V51" s="1323"/>
      <c r="W51" s="1323"/>
      <c r="X51" s="1324">
        <f>AD45</f>
        <v>0</v>
      </c>
      <c r="Y51" s="1324"/>
      <c r="Z51" s="1324"/>
      <c r="AA51" s="1324"/>
      <c r="AB51" s="1324"/>
      <c r="AC51" s="1324"/>
      <c r="AD51" s="1324"/>
      <c r="AE51" s="1324"/>
      <c r="AF51" s="1324"/>
      <c r="AG51" s="1324"/>
      <c r="AH51" s="1187"/>
      <c r="AI51" s="1187"/>
      <c r="AJ51" s="1187"/>
      <c r="AK51" s="1187"/>
      <c r="AL51" s="1187"/>
      <c r="AM51" s="1187"/>
      <c r="AN51" s="1187"/>
      <c r="AO51" s="1187"/>
      <c r="AP51" s="1187"/>
      <c r="AQ51" s="190"/>
      <c r="AR51" s="190"/>
      <c r="AS51" s="190"/>
      <c r="AT51" s="190"/>
      <c r="AU51" s="190"/>
      <c r="AV51" s="191"/>
      <c r="AW51" s="191"/>
      <c r="AX51" s="191"/>
      <c r="AY51" s="197"/>
      <c r="AZ51" s="197"/>
      <c r="BA51" s="197"/>
      <c r="BB51" s="197"/>
      <c r="BC51" s="197"/>
      <c r="BD51" s="198"/>
      <c r="BE51" s="197"/>
      <c r="BF51" s="197"/>
      <c r="BG51" s="197"/>
      <c r="BH51" s="197"/>
    </row>
    <row r="52" spans="2:60" s="196" customFormat="1" ht="15.75" customHeight="1" x14ac:dyDescent="0.2">
      <c r="B52" s="260" t="s">
        <v>87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1325">
        <f>N50+N51</f>
        <v>0</v>
      </c>
      <c r="O52" s="1325"/>
      <c r="P52" s="1325"/>
      <c r="Q52" s="1325"/>
      <c r="R52" s="1325"/>
      <c r="S52" s="1325"/>
      <c r="T52" s="1325"/>
      <c r="U52" s="1325"/>
      <c r="V52" s="1325"/>
      <c r="W52" s="1325"/>
      <c r="X52" s="1208">
        <f>X50+X51</f>
        <v>0</v>
      </c>
      <c r="Y52" s="1208"/>
      <c r="Z52" s="1208"/>
      <c r="AA52" s="1208"/>
      <c r="AB52" s="1208"/>
      <c r="AC52" s="1208"/>
      <c r="AD52" s="1208"/>
      <c r="AE52" s="1208"/>
      <c r="AF52" s="1208"/>
      <c r="AG52" s="1208"/>
      <c r="AH52" s="1187"/>
      <c r="AI52" s="1187"/>
      <c r="AJ52" s="1187"/>
      <c r="AK52" s="1187"/>
      <c r="AL52" s="1187"/>
      <c r="AM52" s="1187"/>
      <c r="AN52" s="1187"/>
      <c r="AO52" s="1187"/>
      <c r="AP52" s="1187"/>
      <c r="AQ52" s="190"/>
      <c r="AR52" s="190"/>
      <c r="AS52" s="190"/>
      <c r="AT52" s="190"/>
      <c r="AU52" s="190"/>
      <c r="AV52" s="191"/>
      <c r="AW52" s="191"/>
      <c r="AX52" s="191"/>
      <c r="AY52" s="197"/>
      <c r="AZ52" s="197"/>
      <c r="BA52" s="197"/>
      <c r="BB52" s="197"/>
      <c r="BC52" s="197"/>
      <c r="BD52" s="198"/>
      <c r="BE52" s="197"/>
      <c r="BF52" s="197"/>
      <c r="BG52" s="197"/>
      <c r="BH52" s="197"/>
    </row>
    <row r="53" spans="2:60" s="196" customFormat="1" ht="3.75" customHeight="1" x14ac:dyDescent="0.5">
      <c r="B53" s="194"/>
      <c r="C53" s="195"/>
      <c r="D53" s="195"/>
      <c r="E53" s="195"/>
      <c r="AQ53" s="190"/>
      <c r="AR53" s="190"/>
      <c r="AS53" s="190"/>
      <c r="AT53" s="190"/>
      <c r="AU53" s="190"/>
      <c r="AV53" s="191"/>
      <c r="AW53" s="191"/>
      <c r="AX53" s="191"/>
      <c r="AY53" s="197"/>
      <c r="AZ53" s="197"/>
      <c r="BA53" s="197"/>
      <c r="BB53" s="197"/>
      <c r="BC53" s="197"/>
      <c r="BD53" s="197"/>
      <c r="BE53" s="198"/>
      <c r="BF53" s="198"/>
      <c r="BG53" s="198"/>
      <c r="BH53" s="197"/>
    </row>
    <row r="54" spans="2:60" s="196" customFormat="1" ht="18" customHeight="1" x14ac:dyDescent="0.2">
      <c r="B54" s="262"/>
      <c r="C54" s="262" t="s">
        <v>116</v>
      </c>
      <c r="D54" s="262"/>
      <c r="E54" s="262"/>
      <c r="F54" s="262"/>
      <c r="G54" s="262"/>
      <c r="H54" s="262"/>
      <c r="I54" s="262"/>
      <c r="AH54" s="197"/>
      <c r="AI54" s="197"/>
      <c r="AJ54" s="197"/>
      <c r="AK54" s="197"/>
      <c r="AL54" s="197"/>
      <c r="AM54" s="197"/>
      <c r="AN54" s="198"/>
      <c r="AO54" s="198"/>
      <c r="AP54" s="198"/>
      <c r="AQ54" s="197"/>
      <c r="AR54" s="197"/>
      <c r="AS54" s="199"/>
      <c r="AT54" s="199"/>
      <c r="AU54" s="199"/>
    </row>
    <row r="55" spans="2:60" s="190" customFormat="1" ht="13.5" customHeight="1" x14ac:dyDescent="0.5">
      <c r="C55" s="265" t="str">
        <f>IF(X52&lt;60," ",IF(X52&lt;70," ",IF(X52&lt;80," ",IF(X52&lt;90," ",IF(X52&lt;=100,"P"," ")))))</f>
        <v xml:space="preserve"> </v>
      </c>
      <c r="E55" s="263"/>
      <c r="F55" s="227" t="s">
        <v>93</v>
      </c>
      <c r="I55" s="264"/>
      <c r="J55" s="264"/>
      <c r="K55" s="227" t="s">
        <v>88</v>
      </c>
      <c r="Q55" s="227"/>
      <c r="AH55" s="191"/>
      <c r="AI55" s="191"/>
      <c r="AJ55" s="191"/>
      <c r="AK55" s="191"/>
      <c r="AL55" s="191"/>
      <c r="AM55" s="191"/>
      <c r="AN55" s="193"/>
      <c r="AO55" s="193"/>
      <c r="AP55" s="193"/>
      <c r="AQ55" s="191"/>
      <c r="AR55" s="191"/>
      <c r="AS55" s="200"/>
      <c r="AT55" s="200"/>
      <c r="AU55" s="200"/>
    </row>
    <row r="56" spans="2:60" s="190" customFormat="1" ht="13.5" customHeight="1" x14ac:dyDescent="0.5">
      <c r="C56" s="265" t="str">
        <f>IF(X52&lt;60," ",IF(X52&lt;70," ",IF(X52&lt;80," ",IF(X52&lt;90,"P",IF(X52&lt;=100," "," ")))))</f>
        <v xml:space="preserve"> </v>
      </c>
      <c r="E56" s="263"/>
      <c r="F56" s="227" t="s">
        <v>95</v>
      </c>
      <c r="I56" s="264"/>
      <c r="J56" s="264"/>
      <c r="K56" s="227" t="s">
        <v>89</v>
      </c>
      <c r="Q56" s="227"/>
      <c r="AH56" s="191"/>
      <c r="AI56" s="191"/>
      <c r="AJ56" s="191"/>
      <c r="AK56" s="191"/>
      <c r="AL56" s="191"/>
      <c r="AM56" s="191"/>
      <c r="AN56" s="193"/>
      <c r="AO56" s="193"/>
      <c r="AP56" s="193"/>
      <c r="AQ56" s="191"/>
      <c r="AR56" s="191"/>
      <c r="AS56" s="200"/>
      <c r="AT56" s="200"/>
      <c r="AU56" s="200"/>
    </row>
    <row r="57" spans="2:60" s="190" customFormat="1" ht="13.5" customHeight="1" x14ac:dyDescent="0.5">
      <c r="C57" s="265" t="str">
        <f>IF(X52&lt;60," ",IF(X52&lt;70," ",IF(X52&lt;80,"P",IF(X52&lt;90," ",IF(X52&lt;=100," "," ")))))</f>
        <v xml:space="preserve"> </v>
      </c>
      <c r="E57" s="263"/>
      <c r="F57" s="227" t="s">
        <v>94</v>
      </c>
      <c r="I57" s="264"/>
      <c r="J57" s="264"/>
      <c r="K57" s="227" t="s">
        <v>90</v>
      </c>
      <c r="Q57" s="227"/>
      <c r="AH57" s="191"/>
      <c r="AI57" s="191"/>
      <c r="AJ57" s="191"/>
      <c r="AK57" s="191"/>
      <c r="AL57" s="191"/>
      <c r="AM57" s="191"/>
      <c r="AN57" s="193"/>
      <c r="AO57" s="193"/>
      <c r="AP57" s="193"/>
      <c r="AQ57" s="191"/>
      <c r="AR57" s="191"/>
      <c r="AS57" s="200"/>
      <c r="AT57" s="200"/>
      <c r="AU57" s="200"/>
    </row>
    <row r="58" spans="2:60" s="190" customFormat="1" ht="13.5" customHeight="1" x14ac:dyDescent="0.5">
      <c r="C58" s="265" t="str">
        <f>IF(X52&lt;60," ",IF(X52&lt;70,"P",IF(X52&lt;80," ",IF(X52&lt;90," ",IF(X52&lt;=100," "," ")))))</f>
        <v xml:space="preserve"> </v>
      </c>
      <c r="E58" s="263"/>
      <c r="F58" s="227" t="s">
        <v>96</v>
      </c>
      <c r="I58" s="264"/>
      <c r="J58" s="264"/>
      <c r="K58" s="227" t="s">
        <v>91</v>
      </c>
      <c r="Q58" s="227"/>
      <c r="AH58" s="191"/>
      <c r="AI58" s="191"/>
      <c r="AJ58" s="191"/>
      <c r="AK58" s="191"/>
      <c r="AL58" s="191"/>
      <c r="AM58" s="191"/>
      <c r="AN58" s="193"/>
      <c r="AO58" s="193"/>
      <c r="AP58" s="193"/>
      <c r="AQ58" s="191"/>
      <c r="AR58" s="191"/>
      <c r="AS58" s="200"/>
      <c r="AT58" s="200"/>
      <c r="AU58" s="200"/>
    </row>
    <row r="59" spans="2:60" s="190" customFormat="1" ht="13.5" customHeight="1" x14ac:dyDescent="0.5">
      <c r="C59" s="265" t="str">
        <f>IF(X52&lt;60,"P",IF(X52&lt;70," ",IF(X52&lt;80," ",IF(X52&lt;90," ",IF(X52&lt;=100," "," ")))))</f>
        <v>P</v>
      </c>
      <c r="E59" s="263"/>
      <c r="F59" s="227" t="s">
        <v>97</v>
      </c>
      <c r="I59" s="264"/>
      <c r="J59" s="264"/>
      <c r="K59" s="227" t="s">
        <v>92</v>
      </c>
      <c r="Q59" s="227"/>
      <c r="AH59" s="191"/>
      <c r="AI59" s="191"/>
      <c r="AJ59" s="191"/>
      <c r="AK59" s="191"/>
      <c r="AL59" s="191"/>
      <c r="AM59" s="191"/>
      <c r="AN59" s="193"/>
      <c r="AO59" s="193"/>
      <c r="AP59" s="193"/>
      <c r="AQ59" s="191"/>
      <c r="AR59" s="191"/>
      <c r="AS59" s="200"/>
      <c r="AT59" s="200"/>
      <c r="AU59" s="200"/>
    </row>
    <row r="60" spans="2:60" s="190" customFormat="1" ht="3.75" customHeight="1" x14ac:dyDescent="0.2">
      <c r="AH60" s="191"/>
      <c r="AI60" s="191"/>
      <c r="AJ60" s="191"/>
      <c r="AK60" s="191"/>
      <c r="AL60" s="191"/>
      <c r="AM60" s="191"/>
      <c r="AN60" s="193"/>
      <c r="AO60" s="193"/>
      <c r="AP60" s="193"/>
      <c r="AQ60" s="191"/>
      <c r="AR60" s="191"/>
      <c r="AS60" s="200"/>
      <c r="AT60" s="200"/>
      <c r="AU60" s="200"/>
    </row>
    <row r="61" spans="2:60" ht="18.75" customHeight="1" x14ac:dyDescent="0.2">
      <c r="B61" s="369" t="s">
        <v>137</v>
      </c>
      <c r="BF61" s="124"/>
      <c r="BG61" s="124"/>
      <c r="BH61" s="123"/>
    </row>
    <row r="62" spans="2:60" s="123" customFormat="1" ht="15" customHeight="1" x14ac:dyDescent="0.2">
      <c r="B62" s="1234" t="s">
        <v>138</v>
      </c>
      <c r="C62" s="1234"/>
      <c r="D62" s="1234"/>
      <c r="E62" s="1234"/>
      <c r="F62" s="1234"/>
      <c r="G62" s="1234"/>
      <c r="H62" s="1234"/>
      <c r="I62" s="1234"/>
      <c r="J62" s="1234"/>
      <c r="K62" s="1234"/>
      <c r="L62" s="1234" t="s">
        <v>140</v>
      </c>
      <c r="M62" s="1234"/>
      <c r="N62" s="1234"/>
      <c r="O62" s="1234"/>
      <c r="P62" s="1234"/>
      <c r="Q62" s="1234"/>
      <c r="R62" s="1234"/>
      <c r="S62" s="1234"/>
      <c r="T62" s="1234" t="s">
        <v>141</v>
      </c>
      <c r="U62" s="1234"/>
      <c r="V62" s="1234"/>
      <c r="W62" s="1234"/>
      <c r="X62" s="1234"/>
      <c r="Y62" s="1234"/>
      <c r="Z62" s="1234"/>
      <c r="AA62" s="1234"/>
      <c r="AB62" s="1234"/>
      <c r="AC62" s="1234"/>
      <c r="AD62" s="1234"/>
      <c r="AE62" s="1234"/>
      <c r="AF62" s="1234"/>
      <c r="AG62" s="1234"/>
      <c r="AH62" s="1234" t="s">
        <v>142</v>
      </c>
      <c r="AI62" s="1234"/>
      <c r="AJ62" s="1234"/>
      <c r="AK62" s="1234"/>
      <c r="AL62" s="1234"/>
      <c r="AM62" s="1234"/>
      <c r="AN62" s="1234"/>
      <c r="AO62" s="1234"/>
      <c r="AP62" s="1234"/>
      <c r="BE62" s="124"/>
      <c r="BF62" s="124"/>
      <c r="BG62" s="124"/>
    </row>
    <row r="63" spans="2:60" s="123" customFormat="1" ht="15" customHeight="1" x14ac:dyDescent="0.2">
      <c r="B63" s="1204" t="s">
        <v>139</v>
      </c>
      <c r="C63" s="1204"/>
      <c r="D63" s="1204"/>
      <c r="E63" s="1204"/>
      <c r="F63" s="1204"/>
      <c r="G63" s="1204"/>
      <c r="H63" s="1204"/>
      <c r="I63" s="1204"/>
      <c r="J63" s="1204"/>
      <c r="K63" s="1204"/>
      <c r="L63" s="1204"/>
      <c r="M63" s="1204"/>
      <c r="N63" s="1204"/>
      <c r="O63" s="1204"/>
      <c r="P63" s="1204"/>
      <c r="Q63" s="1204"/>
      <c r="R63" s="1204"/>
      <c r="S63" s="1204"/>
      <c r="T63" s="1204"/>
      <c r="U63" s="1204"/>
      <c r="V63" s="1204"/>
      <c r="W63" s="1204"/>
      <c r="X63" s="1204"/>
      <c r="Y63" s="1204"/>
      <c r="Z63" s="1204"/>
      <c r="AA63" s="1204"/>
      <c r="AB63" s="1204"/>
      <c r="AC63" s="1204"/>
      <c r="AD63" s="1204"/>
      <c r="AE63" s="1204"/>
      <c r="AF63" s="1204"/>
      <c r="AG63" s="1204"/>
      <c r="AH63" s="1204"/>
      <c r="AI63" s="1204"/>
      <c r="AJ63" s="1204"/>
      <c r="AK63" s="1204"/>
      <c r="AL63" s="1204"/>
      <c r="AM63" s="1204"/>
      <c r="AN63" s="1204"/>
      <c r="AO63" s="1204"/>
      <c r="AP63" s="1204"/>
      <c r="BE63" s="124"/>
      <c r="BF63" s="124"/>
      <c r="BG63" s="124"/>
    </row>
    <row r="64" spans="2:60" s="240" customFormat="1" ht="15" customHeight="1" x14ac:dyDescent="0.2">
      <c r="B64" s="1205" t="s">
        <v>30</v>
      </c>
      <c r="C64" s="1205"/>
      <c r="D64" s="1205"/>
      <c r="E64" s="1205"/>
      <c r="F64" s="1205"/>
      <c r="G64" s="1205"/>
      <c r="H64" s="1205"/>
      <c r="I64" s="1205"/>
      <c r="J64" s="1205"/>
      <c r="K64" s="1205"/>
      <c r="L64" s="1205" t="s">
        <v>21</v>
      </c>
      <c r="M64" s="1205"/>
      <c r="N64" s="1205"/>
      <c r="O64" s="1205"/>
      <c r="P64" s="1205"/>
      <c r="Q64" s="1205"/>
      <c r="R64" s="1205"/>
      <c r="S64" s="1205"/>
      <c r="T64" s="1205" t="s">
        <v>58</v>
      </c>
      <c r="U64" s="1205"/>
      <c r="V64" s="1205"/>
      <c r="W64" s="1205"/>
      <c r="X64" s="1205"/>
      <c r="Y64" s="1205"/>
      <c r="Z64" s="1205"/>
      <c r="AA64" s="1205"/>
      <c r="AB64" s="1205"/>
      <c r="AC64" s="1205"/>
      <c r="AD64" s="1205"/>
      <c r="AE64" s="1205"/>
      <c r="AF64" s="1205"/>
      <c r="AG64" s="1205"/>
      <c r="AH64" s="1205" t="s">
        <v>22</v>
      </c>
      <c r="AI64" s="1205"/>
      <c r="AJ64" s="1205"/>
      <c r="AK64" s="1205"/>
      <c r="AL64" s="1205"/>
      <c r="AM64" s="1205"/>
      <c r="AN64" s="1205"/>
      <c r="AO64" s="1205"/>
      <c r="AP64" s="1205"/>
      <c r="AQ64" s="239"/>
      <c r="AT64" s="239"/>
      <c r="AU64" s="239"/>
      <c r="AV64" s="239"/>
    </row>
    <row r="65" spans="2:63" ht="57.75" customHeight="1" x14ac:dyDescent="0.2">
      <c r="B65" s="1326"/>
      <c r="C65" s="1326"/>
      <c r="D65" s="1326"/>
      <c r="E65" s="1326"/>
      <c r="F65" s="1326"/>
      <c r="G65" s="1326"/>
      <c r="H65" s="1326"/>
      <c r="I65" s="1326"/>
      <c r="J65" s="1326"/>
      <c r="K65" s="1326"/>
      <c r="L65" s="1326"/>
      <c r="M65" s="1326"/>
      <c r="N65" s="1326"/>
      <c r="O65" s="1326"/>
      <c r="P65" s="1326"/>
      <c r="Q65" s="1326"/>
      <c r="R65" s="1326"/>
      <c r="S65" s="1326"/>
      <c r="T65" s="1326"/>
      <c r="U65" s="1326"/>
      <c r="V65" s="1326"/>
      <c r="W65" s="1326"/>
      <c r="X65" s="1326"/>
      <c r="Y65" s="1326"/>
      <c r="Z65" s="1326"/>
      <c r="AA65" s="1326"/>
      <c r="AB65" s="1326"/>
      <c r="AC65" s="1326"/>
      <c r="AD65" s="1326"/>
      <c r="AE65" s="1326"/>
      <c r="AF65" s="1326"/>
      <c r="AG65" s="1326"/>
      <c r="AH65" s="1326"/>
      <c r="AI65" s="1326"/>
      <c r="AJ65" s="1326"/>
      <c r="AK65" s="1326"/>
      <c r="AL65" s="1326"/>
      <c r="AM65" s="1326"/>
      <c r="AN65" s="1326"/>
      <c r="AO65" s="1326"/>
      <c r="AP65" s="1326"/>
    </row>
    <row r="66" spans="2:63" ht="3" customHeight="1" x14ac:dyDescent="0.2"/>
    <row r="67" spans="2:63" ht="3" customHeight="1" x14ac:dyDescent="0.2"/>
    <row r="68" spans="2:63" ht="4.5" customHeight="1" x14ac:dyDescent="0.2"/>
    <row r="69" spans="2:63" s="159" customFormat="1" ht="34.5" customHeight="1" x14ac:dyDescent="0.2">
      <c r="B69" s="1100" t="s">
        <v>204</v>
      </c>
      <c r="C69" s="1100"/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1100"/>
      <c r="AC69" s="1100"/>
      <c r="AD69" s="1100"/>
      <c r="AE69" s="1100"/>
      <c r="AF69" s="1100"/>
      <c r="AG69" s="1100"/>
      <c r="AH69" s="1100"/>
      <c r="AI69" s="1100"/>
      <c r="AJ69" s="1100"/>
      <c r="AK69" s="1100"/>
      <c r="AL69" s="1100"/>
      <c r="AM69" s="1100"/>
      <c r="AN69" s="1100"/>
      <c r="AO69" s="1100"/>
      <c r="AP69" s="1100"/>
      <c r="AV69" s="160"/>
      <c r="AW69" s="160"/>
      <c r="AX69" s="160"/>
      <c r="AY69" s="160"/>
      <c r="AZ69" s="160"/>
      <c r="BA69" s="160"/>
      <c r="BB69" s="161"/>
      <c r="BC69" s="161"/>
      <c r="BD69" s="161"/>
      <c r="BE69" s="160"/>
      <c r="BF69" s="160"/>
      <c r="BG69" s="161"/>
      <c r="BH69" s="161"/>
    </row>
    <row r="70" spans="2:63" ht="22.5" customHeight="1" x14ac:dyDescent="0.2">
      <c r="B70" s="1233" t="s">
        <v>143</v>
      </c>
      <c r="C70" s="1233"/>
      <c r="D70" s="1233"/>
      <c r="E70" s="1233"/>
      <c r="F70" s="1233"/>
      <c r="G70" s="1233"/>
      <c r="H70" s="1233"/>
      <c r="I70" s="1233"/>
      <c r="J70" s="1233"/>
      <c r="K70" s="1233"/>
      <c r="L70" s="1233"/>
      <c r="M70" s="1233"/>
      <c r="N70" s="1233"/>
      <c r="O70" s="1233"/>
      <c r="P70" s="1233"/>
      <c r="Q70" s="1233"/>
      <c r="R70" s="1233"/>
      <c r="S70" s="1233"/>
      <c r="T70" s="1233"/>
      <c r="U70" s="1233"/>
      <c r="V70" s="1233"/>
      <c r="W70" s="1233"/>
      <c r="X70" s="1233"/>
      <c r="Y70" s="1233"/>
      <c r="Z70" s="1233"/>
      <c r="AA70" s="1233"/>
      <c r="AB70" s="1233"/>
      <c r="AC70" s="1233"/>
      <c r="AD70" s="1233"/>
      <c r="AE70" s="1233"/>
      <c r="AF70" s="1233"/>
      <c r="AG70" s="1233"/>
      <c r="AH70" s="1233"/>
      <c r="AI70" s="1233"/>
      <c r="AJ70" s="1233"/>
      <c r="AK70" s="1233"/>
      <c r="AL70" s="1233"/>
      <c r="AM70" s="1233"/>
      <c r="AN70" s="1233"/>
      <c r="AO70" s="1233"/>
      <c r="AP70" s="1233"/>
      <c r="BF70" s="124"/>
      <c r="BG70" s="124"/>
      <c r="BH70" s="123"/>
    </row>
    <row r="71" spans="2:63" ht="84.75" customHeight="1" x14ac:dyDescent="0.2">
      <c r="C71" s="1226" t="str">
        <f>B10&amp;" ตำแหน่ง "&amp;VLOOKUP($AT$2,DATA!$A:$W,5,0)&amp;"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ในการกำหนดน้ำหนักและเป้าหมายตัวชี้วัด"&amp;"รวมทั้งกำหนดน้ำหนักสมรรถนะหลัก และสมรรถนะประจำผู้บริหาร พร้อมลงชื่อรับทราบข้อตกลงการปฏิบัติราชการร่วมกันตั้งแต่เริ่มระยะการประเมิน"</f>
        <v xml:space="preserve"> นายกิติศักดิ์  เกียรติเจริญศิริ ตำแหน่ง ปลัดเทศบาลตำบลจันทบเพชร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ในการกำหนดน้ำหนักและเป้าหมายตัวชี้วัดรวมทั้งกำหนดน้ำหนักสมรรถนะหลัก และสมรรถนะประจำผู้บริหาร พร้อมลงชื่อรับทราบข้อตกลงการปฏิบัติราชการร่วมกันตั้งแต่เริ่มระยะการประเมิน</v>
      </c>
      <c r="D71" s="1226"/>
      <c r="E71" s="1226"/>
      <c r="F71" s="1226"/>
      <c r="G71" s="1226"/>
      <c r="H71" s="1226"/>
      <c r="I71" s="1226"/>
      <c r="J71" s="1226"/>
      <c r="K71" s="1226"/>
      <c r="L71" s="1226"/>
      <c r="M71" s="1226"/>
      <c r="N71" s="1226"/>
      <c r="O71" s="1226"/>
      <c r="P71" s="1226"/>
      <c r="Q71" s="1226"/>
      <c r="R71" s="1226"/>
      <c r="S71" s="1226"/>
      <c r="T71" s="1226"/>
      <c r="U71" s="1226"/>
      <c r="V71" s="1226"/>
      <c r="W71" s="1226"/>
      <c r="X71" s="1226"/>
      <c r="Y71" s="1226"/>
      <c r="Z71" s="1226"/>
      <c r="AA71" s="1226"/>
      <c r="AB71" s="1226"/>
      <c r="AC71" s="1226"/>
      <c r="AD71" s="1226"/>
      <c r="AE71" s="1226"/>
      <c r="AF71" s="1226"/>
      <c r="AG71" s="1226"/>
      <c r="AH71" s="1226"/>
      <c r="AI71" s="1226"/>
      <c r="AJ71" s="1226"/>
      <c r="AK71" s="1226"/>
      <c r="AL71" s="1226"/>
      <c r="AM71" s="1226"/>
      <c r="AN71" s="1226"/>
      <c r="AO71" s="1226"/>
      <c r="AP71" s="1226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</row>
    <row r="72" spans="2:63" ht="34.5" customHeight="1" x14ac:dyDescent="0.2"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3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</row>
    <row r="73" spans="2:63" s="150" customFormat="1" ht="22.5" customHeight="1" x14ac:dyDescent="0.2">
      <c r="H73" s="1230" t="str">
        <f>IF(VLOOKUP($AT$2,DATA!$A:$W,2,0)="นาย"," ",IF(VLOOKUP($AT$2,DATA!$A:$W,2,0)="นาง"," ",IF(VLOOKUP($AT$2,DATA!$A:$W,2,0)="นางสาว"," ",VLOOKUP($AT$2,DATA!$A:$W,2,0))))</f>
        <v xml:space="preserve"> </v>
      </c>
      <c r="I73" s="1230"/>
      <c r="J73" s="1230"/>
      <c r="K73" s="1230"/>
      <c r="L73" s="1230"/>
      <c r="M73" s="1230"/>
      <c r="Z73" s="1230" t="str">
        <f>IF(VLOOKUP($AT$2,DATA!$A:$W,15,0)="นาย"," ",IF(VLOOKUP($AT$2,DATA!$A:$W,15,0)="นาง"," ",IF(VLOOKUP($AT$2,DATA!$A:$W,15,0)="นางสาว"," ",VLOOKUP($AT$2,DATA!$A:$W,15,0))))</f>
        <v xml:space="preserve"> </v>
      </c>
      <c r="AA73" s="1230"/>
      <c r="AB73" s="1230"/>
      <c r="AC73" s="1230"/>
      <c r="AD73" s="1230"/>
      <c r="AE73" s="1230"/>
      <c r="AF73" s="1230"/>
      <c r="AG73" s="1230"/>
      <c r="AH73" s="1230"/>
      <c r="AI73" s="1230"/>
      <c r="AJ73" s="1230"/>
      <c r="AK73" s="1230"/>
      <c r="AQ73" s="206"/>
      <c r="AR73" s="206"/>
      <c r="AV73" s="154"/>
      <c r="AW73" s="154"/>
      <c r="AX73" s="154"/>
      <c r="AY73" s="154"/>
      <c r="AZ73" s="154"/>
      <c r="BA73" s="154"/>
      <c r="BB73" s="154"/>
      <c r="BC73" s="154"/>
      <c r="BD73" s="154"/>
      <c r="BE73" s="242"/>
      <c r="BF73" s="242"/>
      <c r="BG73" s="242"/>
      <c r="BH73" s="154"/>
    </row>
    <row r="74" spans="2:63" s="150" customFormat="1" ht="22.5" customHeight="1" x14ac:dyDescent="0.2">
      <c r="H74" s="1231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(นายกิติศักดิ์  เกียรติเจริญศิริ)</v>
      </c>
      <c r="I74" s="1231"/>
      <c r="J74" s="1231"/>
      <c r="K74" s="1231"/>
      <c r="L74" s="1231"/>
      <c r="M74" s="1231"/>
      <c r="Z74" s="1231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(นายสันติ  อุทุมพร)</v>
      </c>
      <c r="AA74" s="1231"/>
      <c r="AB74" s="1231"/>
      <c r="AC74" s="1231"/>
      <c r="AD74" s="1231"/>
      <c r="AE74" s="1231"/>
      <c r="AF74" s="1231"/>
      <c r="AG74" s="1231"/>
      <c r="AH74" s="1231"/>
      <c r="AI74" s="1231"/>
      <c r="AJ74" s="1231"/>
      <c r="AK74" s="1231"/>
      <c r="AQ74" s="206"/>
      <c r="AR74" s="206"/>
      <c r="AV74" s="154"/>
      <c r="AW74" s="154"/>
      <c r="AX74" s="154"/>
      <c r="AY74" s="154"/>
      <c r="AZ74" s="154"/>
      <c r="BA74" s="154"/>
      <c r="BB74" s="154"/>
      <c r="BC74" s="154"/>
      <c r="BD74" s="154"/>
      <c r="BE74" s="242"/>
      <c r="BF74" s="242"/>
      <c r="BG74" s="242"/>
      <c r="BH74" s="154"/>
    </row>
    <row r="75" spans="2:63" s="150" customFormat="1" ht="20.25" customHeight="1" x14ac:dyDescent="0.2">
      <c r="G75" s="243" t="s">
        <v>111</v>
      </c>
      <c r="H75" s="1224" t="str">
        <f>IF(VLOOKUP($AT$2,DATA!$A:$W,6,0)=0,VLOOKUP($AT$2,DATA!$A:$W,5,0)&amp;VLOOKUP($AT$2,DATA!$A:$W,7,0),VLOOKUP($AT$2,DATA!$A:$W,5,0))</f>
        <v>ปลัดเทศบาลตำบลจันทบเพชร</v>
      </c>
      <c r="I75" s="1224"/>
      <c r="J75" s="1224"/>
      <c r="K75" s="1224"/>
      <c r="L75" s="1224"/>
      <c r="M75" s="1224"/>
      <c r="Y75" s="243" t="s">
        <v>111</v>
      </c>
      <c r="Z75" s="1225" t="str">
        <f>VLOOKUP($AT$2,DATA!$A:$W,18,0)</f>
        <v>นายกเทศมนตรีตำบลจันทบเพชร</v>
      </c>
      <c r="AA75" s="1225"/>
      <c r="AB75" s="1225"/>
      <c r="AC75" s="1225"/>
      <c r="AD75" s="1225"/>
      <c r="AE75" s="1225"/>
      <c r="AF75" s="1225"/>
      <c r="AG75" s="1225"/>
      <c r="AH75" s="1225"/>
      <c r="AI75" s="1225"/>
      <c r="AJ75" s="1225"/>
      <c r="AK75" s="1225"/>
      <c r="AQ75" s="206"/>
      <c r="AR75" s="206"/>
      <c r="AV75" s="154"/>
      <c r="AW75" s="154"/>
      <c r="AX75" s="154"/>
      <c r="AY75" s="154"/>
      <c r="AZ75" s="154"/>
      <c r="BA75" s="154"/>
      <c r="BB75" s="154"/>
      <c r="BC75" s="154"/>
      <c r="BD75" s="154"/>
      <c r="BE75" s="242"/>
      <c r="BF75" s="242"/>
      <c r="BG75" s="242"/>
      <c r="BH75" s="154"/>
    </row>
    <row r="76" spans="2:63" s="150" customFormat="1" ht="20.25" customHeight="1" x14ac:dyDescent="0.2">
      <c r="G76" s="243"/>
      <c r="H76" s="1224" t="str">
        <f>IF(VLOOKUP($AT$2,DATA!$A:$W,6,0)=0,"",("("&amp;VLOOKUP($AT$2,DATA!$A:$W,6,0)&amp;" ระดับ"&amp;VLOOKUP($AT$2,DATA!$A:$W,7,0)&amp;")"))</f>
        <v>(นักบริหารงานท้องถิ่น ระดับต้น)</v>
      </c>
      <c r="I76" s="1224"/>
      <c r="J76" s="1224"/>
      <c r="K76" s="1224"/>
      <c r="L76" s="1224"/>
      <c r="M76" s="1224"/>
      <c r="Y76" s="243"/>
      <c r="Z76" s="1225" t="str">
        <f>IF(VLOOKUP($AT$2,DATA!$A:$W,19,0)=0,"",("("&amp;VLOOKUP($AT$2,DATA!$A:$W,19,0)&amp;" ระดับ"&amp;VLOOKUP($AT$2,DATA!$A:$W,20,0)&amp;")"))</f>
        <v/>
      </c>
      <c r="AA76" s="1225"/>
      <c r="AB76" s="1225"/>
      <c r="AC76" s="1225"/>
      <c r="AD76" s="1225"/>
      <c r="AE76" s="1225"/>
      <c r="AF76" s="1225"/>
      <c r="AG76" s="1225"/>
      <c r="AH76" s="1225"/>
      <c r="AI76" s="1225"/>
      <c r="AJ76" s="1225"/>
      <c r="AK76" s="1225"/>
      <c r="AQ76" s="206"/>
      <c r="AR76" s="206"/>
      <c r="AV76" s="154"/>
      <c r="AW76" s="154"/>
      <c r="AX76" s="154"/>
      <c r="AY76" s="154"/>
      <c r="AZ76" s="154"/>
      <c r="BA76" s="154"/>
      <c r="BB76" s="154"/>
      <c r="BC76" s="154"/>
      <c r="BD76" s="154"/>
      <c r="BE76" s="242"/>
      <c r="BF76" s="242"/>
      <c r="BG76" s="242"/>
      <c r="BH76" s="154"/>
    </row>
    <row r="77" spans="2:63" s="150" customFormat="1" ht="20.25" customHeight="1" x14ac:dyDescent="0.2">
      <c r="G77" s="243"/>
      <c r="H77" s="243"/>
      <c r="I77" s="243"/>
      <c r="J77" s="243"/>
      <c r="K77" s="243"/>
      <c r="L77" s="243"/>
      <c r="M77" s="243"/>
      <c r="Y77" s="243"/>
      <c r="Z77" s="1225" t="str">
        <f>IF(VLOOKUP($AT$2,DATA!$A:$W,21,0)=0,"",VLOOKUP($AT$2,DATA!$A:$W,21,0))</f>
        <v/>
      </c>
      <c r="AA77" s="1225"/>
      <c r="AB77" s="1225"/>
      <c r="AC77" s="1225"/>
      <c r="AD77" s="1225"/>
      <c r="AE77" s="1225"/>
      <c r="AF77" s="1225"/>
      <c r="AG77" s="1225"/>
      <c r="AH77" s="1225"/>
      <c r="AI77" s="1225"/>
      <c r="AJ77" s="1225"/>
      <c r="AK77" s="1225"/>
      <c r="AQ77" s="206"/>
      <c r="AR77" s="206"/>
      <c r="AV77" s="154"/>
      <c r="AW77" s="154"/>
      <c r="AX77" s="154"/>
      <c r="AY77" s="154"/>
      <c r="AZ77" s="154"/>
      <c r="BA77" s="154"/>
      <c r="BB77" s="154"/>
      <c r="BC77" s="154"/>
      <c r="BD77" s="154"/>
      <c r="BE77" s="242"/>
      <c r="BF77" s="242"/>
      <c r="BG77" s="242"/>
      <c r="BH77" s="154"/>
    </row>
    <row r="78" spans="2:63" s="150" customFormat="1" ht="22.5" customHeight="1" x14ac:dyDescent="0.2">
      <c r="G78" s="243" t="s">
        <v>144</v>
      </c>
      <c r="H78" s="1212" t="s">
        <v>195</v>
      </c>
      <c r="I78" s="1212"/>
      <c r="J78" s="1212"/>
      <c r="K78" s="1212"/>
      <c r="L78" s="1212"/>
      <c r="M78" s="1212"/>
      <c r="R78" s="244"/>
      <c r="S78" s="244"/>
      <c r="T78" s="244"/>
      <c r="U78" s="244"/>
      <c r="V78" s="244"/>
      <c r="W78" s="244"/>
      <c r="X78" s="244"/>
      <c r="Y78" s="243" t="s">
        <v>144</v>
      </c>
      <c r="Z78" s="1212" t="s">
        <v>195</v>
      </c>
      <c r="AA78" s="1212"/>
      <c r="AB78" s="1212"/>
      <c r="AC78" s="1212"/>
      <c r="AD78" s="1212"/>
      <c r="AE78" s="1212"/>
      <c r="AF78" s="1212"/>
      <c r="AG78" s="1212"/>
      <c r="AH78" s="1212"/>
      <c r="AI78" s="1212"/>
      <c r="AJ78" s="1212"/>
      <c r="AK78" s="1212"/>
      <c r="AQ78" s="206"/>
      <c r="AR78" s="206"/>
      <c r="AV78" s="154"/>
      <c r="AW78" s="154"/>
      <c r="AX78" s="154"/>
      <c r="AY78" s="154"/>
      <c r="AZ78" s="154"/>
      <c r="BA78" s="154"/>
      <c r="BB78" s="154"/>
      <c r="BC78" s="154"/>
      <c r="BD78" s="154"/>
      <c r="BE78" s="242"/>
      <c r="BF78" s="242"/>
      <c r="BG78" s="242"/>
      <c r="BH78" s="154"/>
    </row>
    <row r="79" spans="2:63" s="150" customFormat="1" ht="11.25" customHeight="1" x14ac:dyDescent="0.2">
      <c r="AQ79" s="206"/>
      <c r="AR79" s="206"/>
      <c r="AV79" s="201"/>
      <c r="AW79" s="201"/>
      <c r="AX79" s="201"/>
      <c r="AY79" s="201"/>
      <c r="AZ79" s="201"/>
      <c r="BA79" s="201"/>
      <c r="BB79" s="201"/>
      <c r="BC79" s="201"/>
      <c r="BD79" s="201"/>
      <c r="BE79" s="202"/>
      <c r="BF79" s="202"/>
      <c r="BG79" s="202"/>
      <c r="BH79" s="201"/>
    </row>
    <row r="80" spans="2:63" s="150" customFormat="1" ht="22.5" customHeight="1" x14ac:dyDescent="0.2">
      <c r="B80" s="1221" t="s">
        <v>145</v>
      </c>
      <c r="C80" s="1221"/>
      <c r="D80" s="1221"/>
      <c r="E80" s="1221"/>
      <c r="F80" s="1221"/>
      <c r="G80" s="1221"/>
      <c r="H80" s="1221"/>
      <c r="I80" s="1221"/>
      <c r="J80" s="1221"/>
      <c r="K80" s="1221"/>
      <c r="L80" s="1221"/>
      <c r="M80" s="1221"/>
      <c r="N80" s="1221"/>
      <c r="O80" s="1221"/>
      <c r="P80" s="1221"/>
      <c r="Q80" s="1221"/>
      <c r="R80" s="1221"/>
      <c r="S80" s="1221"/>
      <c r="T80" s="1221"/>
      <c r="U80" s="1221"/>
      <c r="V80" s="1221"/>
      <c r="W80" s="1221"/>
      <c r="X80" s="1221"/>
      <c r="Y80" s="1221"/>
      <c r="Z80" s="1221"/>
      <c r="AA80" s="1221"/>
      <c r="AB80" s="1221"/>
      <c r="AC80" s="1221"/>
      <c r="AD80" s="1221"/>
      <c r="AE80" s="1221"/>
      <c r="AF80" s="1221"/>
      <c r="AG80" s="1221"/>
      <c r="AH80" s="1221"/>
      <c r="AI80" s="1221"/>
      <c r="AJ80" s="1221"/>
      <c r="AK80" s="1221"/>
      <c r="AL80" s="1221"/>
      <c r="AM80" s="1221"/>
      <c r="AN80" s="1221"/>
      <c r="AO80" s="1221"/>
      <c r="AP80" s="1221"/>
      <c r="AQ80" s="206"/>
      <c r="AR80" s="206"/>
      <c r="AV80" s="201"/>
      <c r="AW80" s="201"/>
      <c r="AX80" s="201"/>
      <c r="AY80" s="201"/>
      <c r="AZ80" s="201"/>
      <c r="BA80" s="201"/>
      <c r="BB80" s="201"/>
      <c r="BC80" s="201"/>
      <c r="BD80" s="201"/>
      <c r="BE80" s="202"/>
      <c r="BF80" s="202"/>
      <c r="BG80" s="202"/>
      <c r="BH80" s="201"/>
    </row>
    <row r="81" spans="2:60" s="368" customFormat="1" ht="22.5" customHeight="1" x14ac:dyDescent="0.55000000000000004">
      <c r="B81" s="1227" t="s">
        <v>1079</v>
      </c>
      <c r="C81" s="1228"/>
      <c r="D81" s="1228"/>
      <c r="E81" s="1228"/>
      <c r="F81" s="1228"/>
      <c r="G81" s="1228"/>
      <c r="H81" s="1228"/>
      <c r="I81" s="1228"/>
      <c r="J81" s="1228"/>
      <c r="K81" s="1228"/>
      <c r="L81" s="1229"/>
      <c r="M81" s="1227" t="s">
        <v>1080</v>
      </c>
      <c r="N81" s="1228"/>
      <c r="O81" s="1228"/>
      <c r="P81" s="1228"/>
      <c r="Q81" s="1228"/>
      <c r="R81" s="1228"/>
      <c r="S81" s="1228"/>
      <c r="T81" s="1228"/>
      <c r="U81" s="1228"/>
      <c r="V81" s="1228"/>
      <c r="W81" s="1228"/>
      <c r="X81" s="1228"/>
      <c r="Y81" s="1228"/>
      <c r="Z81" s="1228"/>
      <c r="AA81" s="1229"/>
      <c r="AB81" s="1227" t="s">
        <v>1080</v>
      </c>
      <c r="AC81" s="1228"/>
      <c r="AD81" s="1228"/>
      <c r="AE81" s="1228"/>
      <c r="AF81" s="1228"/>
      <c r="AG81" s="1228"/>
      <c r="AH81" s="1228"/>
      <c r="AI81" s="1228"/>
      <c r="AJ81" s="1228"/>
      <c r="AK81" s="1228"/>
      <c r="AL81" s="1228"/>
      <c r="AM81" s="1228"/>
      <c r="AN81" s="1228"/>
      <c r="AO81" s="1228"/>
      <c r="AP81" s="1229"/>
      <c r="AQ81" s="207"/>
      <c r="AR81" s="207"/>
      <c r="BE81" s="209"/>
      <c r="BF81" s="209"/>
      <c r="BG81" s="209"/>
    </row>
    <row r="82" spans="2:60" s="150" customFormat="1" ht="22.5" customHeight="1" x14ac:dyDescent="0.2">
      <c r="B82" s="245"/>
      <c r="C82" s="206"/>
      <c r="D82" s="206" t="s">
        <v>146</v>
      </c>
      <c r="E82" s="206"/>
      <c r="F82" s="206"/>
      <c r="G82" s="206"/>
      <c r="H82" s="206"/>
      <c r="I82" s="206"/>
      <c r="J82" s="206"/>
      <c r="K82" s="206"/>
      <c r="L82" s="246"/>
      <c r="M82" s="245" t="s">
        <v>154</v>
      </c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46"/>
      <c r="AB82" s="245"/>
      <c r="AC82" s="206"/>
      <c r="AD82" s="206" t="s">
        <v>147</v>
      </c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46"/>
      <c r="AQ82" s="206"/>
      <c r="AR82" s="206"/>
      <c r="AV82" s="201"/>
      <c r="AW82" s="201"/>
      <c r="AX82" s="201"/>
      <c r="AY82" s="201"/>
      <c r="AZ82" s="201"/>
      <c r="BA82" s="201"/>
      <c r="BB82" s="201"/>
      <c r="BC82" s="201"/>
      <c r="BD82" s="201"/>
      <c r="BE82" s="202"/>
      <c r="BF82" s="202"/>
      <c r="BG82" s="202"/>
      <c r="BH82" s="201"/>
    </row>
    <row r="83" spans="2:60" s="150" customFormat="1" ht="34.5" customHeight="1" x14ac:dyDescent="0.2">
      <c r="B83" s="245"/>
      <c r="C83" s="206"/>
      <c r="D83" s="206"/>
      <c r="E83" s="206"/>
      <c r="F83" s="206"/>
      <c r="G83" s="206"/>
      <c r="H83" s="206"/>
      <c r="I83" s="206"/>
      <c r="J83" s="206"/>
      <c r="K83" s="206"/>
      <c r="L83" s="246"/>
      <c r="M83" s="245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46"/>
      <c r="AB83" s="245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46"/>
      <c r="AQ83" s="206"/>
      <c r="AR83" s="206"/>
      <c r="AV83" s="201"/>
      <c r="AW83" s="201"/>
      <c r="AX83" s="201"/>
      <c r="AY83" s="201"/>
      <c r="AZ83" s="201"/>
      <c r="BA83" s="201"/>
      <c r="BB83" s="201"/>
      <c r="BC83" s="201"/>
      <c r="BD83" s="201"/>
      <c r="BE83" s="202"/>
      <c r="BF83" s="202"/>
      <c r="BG83" s="202"/>
      <c r="BH83" s="201"/>
    </row>
    <row r="84" spans="2:60" s="368" customFormat="1" ht="24.75" customHeight="1" x14ac:dyDescent="0.2">
      <c r="B84" s="247"/>
      <c r="C84" s="207"/>
      <c r="D84" s="207"/>
      <c r="E84" s="207"/>
      <c r="F84" s="207"/>
      <c r="G84" s="365"/>
      <c r="H84" s="207"/>
      <c r="I84" s="207"/>
      <c r="J84" s="207"/>
      <c r="K84" s="207"/>
      <c r="L84" s="248"/>
      <c r="M84" s="247"/>
      <c r="N84" s="207"/>
      <c r="O84" s="207"/>
      <c r="P84" s="207"/>
      <c r="Q84" s="207"/>
      <c r="R84" s="230"/>
      <c r="S84" s="230"/>
      <c r="T84" s="230"/>
      <c r="U84" s="230"/>
      <c r="V84" s="230"/>
      <c r="W84" s="230"/>
      <c r="X84" s="230"/>
      <c r="Y84" s="230"/>
      <c r="Z84" s="230"/>
      <c r="AA84" s="249"/>
      <c r="AB84" s="247"/>
      <c r="AC84" s="230"/>
      <c r="AD84" s="230"/>
      <c r="AE84" s="250" t="s">
        <v>148</v>
      </c>
      <c r="AF84" s="230"/>
      <c r="AG84" s="230"/>
      <c r="AH84" s="230"/>
      <c r="AI84" s="207"/>
      <c r="AJ84" s="207"/>
      <c r="AK84" s="207"/>
      <c r="AL84" s="207"/>
      <c r="AM84" s="207"/>
      <c r="AN84" s="207"/>
      <c r="AO84" s="207"/>
      <c r="AP84" s="251" t="s">
        <v>149</v>
      </c>
      <c r="AQ84" s="207"/>
      <c r="AR84" s="207"/>
      <c r="AV84" s="201"/>
      <c r="AW84" s="201"/>
      <c r="AX84" s="201"/>
      <c r="AY84" s="201"/>
      <c r="AZ84" s="201"/>
      <c r="BA84" s="201"/>
      <c r="BB84" s="201"/>
      <c r="BC84" s="201"/>
      <c r="BD84" s="201"/>
      <c r="BE84" s="202"/>
      <c r="BF84" s="202"/>
      <c r="BG84" s="202"/>
      <c r="BH84" s="201"/>
    </row>
    <row r="85" spans="2:60" s="150" customFormat="1" ht="22.5" customHeight="1" x14ac:dyDescent="0.2">
      <c r="B85" s="245"/>
      <c r="C85" s="206"/>
      <c r="D85" s="252" t="s">
        <v>150</v>
      </c>
      <c r="E85" s="1222" t="str">
        <f>IF(VLOOKUP($AT$2,DATA!$A:$W,2,0)="นาย"," ",IF(VLOOKUP($AT$2,DATA!$A:$W,2,0)="นาง"," ",IF(VLOOKUP($AT$2,DATA!$A:$W,2,0)="นางสาว"," ",VLOOKUP($AT$2,DATA!$A:$W,2,0))))</f>
        <v xml:space="preserve"> </v>
      </c>
      <c r="F85" s="1222"/>
      <c r="G85" s="1222"/>
      <c r="H85" s="1222"/>
      <c r="I85" s="1222"/>
      <c r="J85" s="1222"/>
      <c r="K85" s="1222"/>
      <c r="L85" s="1223"/>
      <c r="M85" s="255" t="s">
        <v>151</v>
      </c>
      <c r="N85" s="1222" t="str">
        <f>IF(VLOOKUP($AT$2,DATA!$A:$W,15,0)="นาย"," ",IF(VLOOKUP($AT$2,DATA!$A:$W,15,0)="นาง"," ",IF(VLOOKUP($AT$2,DATA!$A:$W,15,0)="นางสาว"," ",VLOOKUP($AT$2,DATA!$A:$W,15,0))))</f>
        <v xml:space="preserve"> </v>
      </c>
      <c r="O85" s="1222"/>
      <c r="P85" s="1222"/>
      <c r="Q85" s="1222"/>
      <c r="R85" s="1222"/>
      <c r="S85" s="1222"/>
      <c r="T85" s="1222"/>
      <c r="U85" s="1222"/>
      <c r="V85" s="1222"/>
      <c r="W85" s="1222"/>
      <c r="X85" s="1222"/>
      <c r="Y85" s="1222"/>
      <c r="Z85" s="1222"/>
      <c r="AA85" s="1223"/>
      <c r="AB85" s="245"/>
      <c r="AC85" s="206"/>
      <c r="AD85" s="206"/>
      <c r="AE85" s="252" t="s">
        <v>150</v>
      </c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53"/>
      <c r="AQ85" s="206"/>
      <c r="AR85" s="206"/>
      <c r="AS85" s="154"/>
      <c r="AT85" s="154"/>
      <c r="AU85" s="254"/>
      <c r="AV85" s="254"/>
      <c r="AW85" s="254"/>
    </row>
    <row r="86" spans="2:60" s="150" customFormat="1" ht="22.5" customHeight="1" x14ac:dyDescent="0.2">
      <c r="B86" s="245"/>
      <c r="C86" s="206"/>
      <c r="D86" s="206"/>
      <c r="E86" s="1213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(นายกิติศักดิ์  เกียรติเจริญศิริ)</v>
      </c>
      <c r="F86" s="1213"/>
      <c r="G86" s="1213"/>
      <c r="H86" s="1213"/>
      <c r="I86" s="1213"/>
      <c r="J86" s="1213"/>
      <c r="K86" s="1213"/>
      <c r="L86" s="1214"/>
      <c r="M86" s="245"/>
      <c r="N86" s="1213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(นายสันติ  อุทุมพร)</v>
      </c>
      <c r="O86" s="1213"/>
      <c r="P86" s="1213"/>
      <c r="Q86" s="1213"/>
      <c r="R86" s="1213"/>
      <c r="S86" s="1213"/>
      <c r="T86" s="1213"/>
      <c r="U86" s="1213"/>
      <c r="V86" s="1213"/>
      <c r="W86" s="1213"/>
      <c r="X86" s="1213"/>
      <c r="Y86" s="1213"/>
      <c r="Z86" s="1213"/>
      <c r="AA86" s="1214"/>
      <c r="AB86" s="245"/>
      <c r="AC86" s="206"/>
      <c r="AD86" s="206"/>
      <c r="AE86" s="206"/>
      <c r="AF86" s="206"/>
      <c r="AG86" s="1212" t="s">
        <v>194</v>
      </c>
      <c r="AH86" s="1212"/>
      <c r="AI86" s="1212"/>
      <c r="AJ86" s="1212"/>
      <c r="AK86" s="1212"/>
      <c r="AL86" s="1212"/>
      <c r="AM86" s="1212"/>
      <c r="AN86" s="1212"/>
      <c r="AO86" s="1212"/>
      <c r="AP86" s="246"/>
      <c r="AQ86" s="206"/>
      <c r="AR86" s="206"/>
      <c r="AS86" s="154"/>
      <c r="AT86" s="154"/>
      <c r="AU86" s="254"/>
      <c r="AV86" s="254"/>
      <c r="AW86" s="254"/>
    </row>
    <row r="87" spans="2:60" s="150" customFormat="1" ht="20.25" customHeight="1" x14ac:dyDescent="0.2">
      <c r="B87" s="245"/>
      <c r="C87" s="206"/>
      <c r="D87" s="252" t="s">
        <v>111</v>
      </c>
      <c r="E87" s="1215" t="str">
        <f>IF(VLOOKUP($AT$2,DATA!$A:$W,6,0)=0,VLOOKUP($AT$2,DATA!$A:$W,5,0)&amp;VLOOKUP($AT$2,DATA!$A:$W,7,0),VLOOKUP($AT$2,DATA!$A:$W,5,0))</f>
        <v>ปลัดเทศบาลตำบลจันทบเพชร</v>
      </c>
      <c r="F87" s="1215"/>
      <c r="G87" s="1215"/>
      <c r="H87" s="1215"/>
      <c r="I87" s="1215"/>
      <c r="J87" s="1215"/>
      <c r="K87" s="1215"/>
      <c r="L87" s="1216"/>
      <c r="M87" s="255" t="s">
        <v>152</v>
      </c>
      <c r="N87" s="1217" t="str">
        <f>VLOOKUP($AT$2,DATA!$A:$W,18,0)</f>
        <v>นายกเทศมนตรีตำบลจันทบเพชร</v>
      </c>
      <c r="O87" s="1217"/>
      <c r="P87" s="1217"/>
      <c r="Q87" s="1217"/>
      <c r="R87" s="1217"/>
      <c r="S87" s="1217"/>
      <c r="T87" s="1217"/>
      <c r="U87" s="1217"/>
      <c r="V87" s="1217"/>
      <c r="W87" s="1217"/>
      <c r="X87" s="1217"/>
      <c r="Y87" s="1217"/>
      <c r="Z87" s="1217"/>
      <c r="AA87" s="1218"/>
      <c r="AB87" s="245"/>
      <c r="AC87" s="206"/>
      <c r="AD87" s="206"/>
      <c r="AE87" s="252" t="s">
        <v>111</v>
      </c>
      <c r="AF87" s="206"/>
      <c r="AG87" s="1212" t="s">
        <v>194</v>
      </c>
      <c r="AH87" s="1212"/>
      <c r="AI87" s="1212"/>
      <c r="AJ87" s="1212"/>
      <c r="AK87" s="1212"/>
      <c r="AL87" s="1212"/>
      <c r="AM87" s="1212"/>
      <c r="AN87" s="1212"/>
      <c r="AO87" s="1212"/>
      <c r="AP87" s="246"/>
      <c r="AQ87" s="206"/>
      <c r="AR87" s="206"/>
      <c r="AS87" s="154"/>
      <c r="AT87" s="154"/>
      <c r="AU87" s="254"/>
      <c r="AV87" s="254"/>
      <c r="AW87" s="254"/>
    </row>
    <row r="88" spans="2:60" s="150" customFormat="1" ht="20.25" customHeight="1" x14ac:dyDescent="0.2">
      <c r="B88" s="245"/>
      <c r="C88" s="206"/>
      <c r="D88" s="252"/>
      <c r="E88" s="1215" t="str">
        <f>IF(VLOOKUP($AT$2,DATA!$A:$W,6,0)=0,"",("("&amp;VLOOKUP($AT$2,DATA!$A:$W,6,0)&amp;" ระดับ"&amp;VLOOKUP($AT$2,DATA!$A:$W,7,0)&amp;")"))</f>
        <v>(นักบริหารงานท้องถิ่น ระดับต้น)</v>
      </c>
      <c r="F88" s="1215"/>
      <c r="G88" s="1215"/>
      <c r="H88" s="1215"/>
      <c r="I88" s="1215"/>
      <c r="J88" s="1215"/>
      <c r="K88" s="1215"/>
      <c r="L88" s="1216"/>
      <c r="M88" s="255"/>
      <c r="N88" s="1217" t="str">
        <f>IF(VLOOKUP($AT$2,DATA!$A:$W,19,0)=0,"",("("&amp;VLOOKUP($AT$2,DATA!$A:$W,19,0)&amp;" ระดับ"&amp;VLOOKUP($AT$2,DATA!$A:$W,20,0)&amp;")"))</f>
        <v/>
      </c>
      <c r="O88" s="1217"/>
      <c r="P88" s="1217"/>
      <c r="Q88" s="1217"/>
      <c r="R88" s="1217"/>
      <c r="S88" s="1217"/>
      <c r="T88" s="1217"/>
      <c r="U88" s="1217"/>
      <c r="V88" s="1217"/>
      <c r="W88" s="1217"/>
      <c r="X88" s="1217"/>
      <c r="Y88" s="1217"/>
      <c r="Z88" s="1217"/>
      <c r="AA88" s="1218"/>
      <c r="AB88" s="245"/>
      <c r="AC88" s="206"/>
      <c r="AD88" s="206"/>
      <c r="AE88" s="252"/>
      <c r="AF88" s="206"/>
      <c r="AG88" s="367"/>
      <c r="AH88" s="367"/>
      <c r="AI88" s="367"/>
      <c r="AJ88" s="367"/>
      <c r="AK88" s="367"/>
      <c r="AL88" s="367"/>
      <c r="AM88" s="367"/>
      <c r="AN88" s="367"/>
      <c r="AO88" s="367"/>
      <c r="AP88" s="246"/>
      <c r="AQ88" s="206"/>
      <c r="AR88" s="206"/>
      <c r="AS88" s="154"/>
      <c r="AT88" s="154"/>
      <c r="AU88" s="254"/>
      <c r="AV88" s="254"/>
      <c r="AW88" s="254"/>
    </row>
    <row r="89" spans="2:60" s="150" customFormat="1" ht="20.25" customHeight="1" x14ac:dyDescent="0.2">
      <c r="B89" s="245"/>
      <c r="C89" s="206"/>
      <c r="D89" s="252"/>
      <c r="E89" s="374"/>
      <c r="F89" s="374"/>
      <c r="G89" s="374"/>
      <c r="H89" s="374"/>
      <c r="I89" s="374"/>
      <c r="J89" s="374"/>
      <c r="K89" s="374"/>
      <c r="L89" s="392"/>
      <c r="M89" s="255"/>
      <c r="N89" s="1217" t="str">
        <f>IF(VLOOKUP($AT$2,DATA!$A:$W,21,0)=0,"",VLOOKUP($AT$2,DATA!$A:$W,21,0))</f>
        <v/>
      </c>
      <c r="O89" s="1217"/>
      <c r="P89" s="1217"/>
      <c r="Q89" s="1217"/>
      <c r="R89" s="1217"/>
      <c r="S89" s="1217"/>
      <c r="T89" s="1217"/>
      <c r="U89" s="1217"/>
      <c r="V89" s="1217"/>
      <c r="W89" s="1217"/>
      <c r="X89" s="1217"/>
      <c r="Y89" s="1217"/>
      <c r="Z89" s="1217"/>
      <c r="AA89" s="1218"/>
      <c r="AB89" s="245"/>
      <c r="AC89" s="206"/>
      <c r="AD89" s="206"/>
      <c r="AE89" s="252"/>
      <c r="AF89" s="206"/>
      <c r="AG89" s="367"/>
      <c r="AH89" s="367"/>
      <c r="AI89" s="367"/>
      <c r="AJ89" s="367"/>
      <c r="AK89" s="367"/>
      <c r="AL89" s="367"/>
      <c r="AM89" s="367"/>
      <c r="AN89" s="367"/>
      <c r="AO89" s="367"/>
      <c r="AP89" s="246"/>
      <c r="AQ89" s="206"/>
      <c r="AR89" s="206"/>
      <c r="AS89" s="154"/>
      <c r="AT89" s="154"/>
      <c r="AU89" s="254"/>
      <c r="AV89" s="254"/>
      <c r="AW89" s="254"/>
    </row>
    <row r="90" spans="2:60" s="150" customFormat="1" ht="22.5" customHeight="1" x14ac:dyDescent="0.2">
      <c r="B90" s="245"/>
      <c r="C90" s="206"/>
      <c r="D90" s="252" t="s">
        <v>144</v>
      </c>
      <c r="E90" s="1212" t="s">
        <v>192</v>
      </c>
      <c r="F90" s="1212"/>
      <c r="G90" s="1212"/>
      <c r="H90" s="1212"/>
      <c r="I90" s="1212"/>
      <c r="J90" s="1212"/>
      <c r="K90" s="1212"/>
      <c r="L90" s="1219"/>
      <c r="M90" s="255" t="s">
        <v>153</v>
      </c>
      <c r="N90" s="1212" t="s">
        <v>193</v>
      </c>
      <c r="O90" s="1212"/>
      <c r="P90" s="1212"/>
      <c r="Q90" s="1212"/>
      <c r="R90" s="1212"/>
      <c r="S90" s="1212"/>
      <c r="T90" s="1212"/>
      <c r="U90" s="1212"/>
      <c r="V90" s="1212"/>
      <c r="W90" s="1212"/>
      <c r="X90" s="1212"/>
      <c r="Y90" s="1212"/>
      <c r="Z90" s="1212"/>
      <c r="AA90" s="1219"/>
      <c r="AB90" s="245"/>
      <c r="AC90" s="206"/>
      <c r="AD90" s="206"/>
      <c r="AE90" s="252" t="s">
        <v>144</v>
      </c>
      <c r="AF90" s="256"/>
      <c r="AG90" s="1212" t="s">
        <v>194</v>
      </c>
      <c r="AH90" s="1212"/>
      <c r="AI90" s="1212"/>
      <c r="AJ90" s="1212"/>
      <c r="AK90" s="1212"/>
      <c r="AL90" s="1212"/>
      <c r="AM90" s="1212"/>
      <c r="AN90" s="1212"/>
      <c r="AO90" s="1212"/>
      <c r="AP90" s="257"/>
      <c r="AQ90" s="256"/>
      <c r="AR90" s="206"/>
      <c r="AS90" s="154"/>
      <c r="AT90" s="154"/>
      <c r="AU90" s="254"/>
      <c r="AV90" s="254"/>
      <c r="AW90" s="254"/>
    </row>
    <row r="91" spans="2:60" s="150" customFormat="1" ht="8.25" customHeight="1" x14ac:dyDescent="0.2">
      <c r="B91" s="216"/>
      <c r="C91" s="217"/>
      <c r="D91" s="217"/>
      <c r="E91" s="217"/>
      <c r="F91" s="217"/>
      <c r="G91" s="217"/>
      <c r="H91" s="217"/>
      <c r="I91" s="217"/>
      <c r="J91" s="217"/>
      <c r="K91" s="217"/>
      <c r="L91" s="218"/>
      <c r="M91" s="216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8"/>
      <c r="AB91" s="216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8"/>
      <c r="AQ91" s="206"/>
      <c r="AR91" s="206"/>
      <c r="AS91" s="154"/>
      <c r="AT91" s="154"/>
      <c r="AU91" s="254"/>
      <c r="AV91" s="254"/>
      <c r="AW91" s="254"/>
    </row>
    <row r="92" spans="2:60" s="180" customFormat="1" ht="6" customHeight="1" x14ac:dyDescent="0.2">
      <c r="AQ92" s="205"/>
      <c r="AR92" s="205"/>
      <c r="AS92" s="211"/>
      <c r="AT92" s="211"/>
      <c r="AU92" s="211"/>
      <c r="AV92" s="210"/>
      <c r="AW92" s="210"/>
      <c r="AX92" s="212"/>
      <c r="AY92" s="212"/>
      <c r="AZ92" s="212"/>
    </row>
    <row r="93" spans="2:60" s="213" customFormat="1" ht="20.25" customHeight="1" x14ac:dyDescent="0.2">
      <c r="B93" s="1220" t="s">
        <v>205</v>
      </c>
      <c r="C93" s="1220"/>
      <c r="D93" s="1220"/>
      <c r="E93" s="1220"/>
      <c r="F93" s="1220"/>
      <c r="G93" s="1220"/>
      <c r="H93" s="1220"/>
      <c r="I93" s="1220"/>
      <c r="J93" s="1220"/>
      <c r="K93" s="1220"/>
      <c r="L93" s="1220"/>
      <c r="M93" s="1220"/>
      <c r="N93" s="1220"/>
      <c r="O93" s="1220"/>
      <c r="P93" s="1220"/>
      <c r="Q93" s="1220"/>
      <c r="R93" s="1220"/>
      <c r="S93" s="1220"/>
      <c r="T93" s="1220"/>
      <c r="U93" s="1220"/>
      <c r="V93" s="1220"/>
      <c r="W93" s="1220"/>
      <c r="X93" s="1220"/>
      <c r="Y93" s="1220"/>
      <c r="Z93" s="1220"/>
      <c r="AA93" s="1220"/>
      <c r="AB93" s="1220"/>
      <c r="AC93" s="1220"/>
      <c r="AD93" s="1220"/>
      <c r="AE93" s="1220"/>
      <c r="AF93" s="1220"/>
      <c r="AG93" s="1220"/>
      <c r="AH93" s="1220"/>
      <c r="AI93" s="1220"/>
      <c r="AJ93" s="1220"/>
      <c r="AK93" s="1220"/>
      <c r="AL93" s="1220"/>
      <c r="AM93" s="1220"/>
      <c r="AN93" s="1220"/>
      <c r="AO93" s="1220"/>
      <c r="AP93" s="1220"/>
      <c r="AV93" s="214"/>
      <c r="AW93" s="214"/>
      <c r="AX93" s="214"/>
      <c r="AY93" s="214"/>
      <c r="AZ93" s="214"/>
      <c r="BA93" s="214"/>
      <c r="BB93" s="215"/>
      <c r="BC93" s="215"/>
      <c r="BD93" s="215"/>
      <c r="BE93" s="214"/>
      <c r="BF93" s="214"/>
      <c r="BG93" s="215"/>
      <c r="BH93" s="215"/>
    </row>
    <row r="94" spans="2:60" s="150" customFormat="1" ht="22.5" customHeight="1" x14ac:dyDescent="0.2">
      <c r="B94" s="1221" t="s">
        <v>279</v>
      </c>
      <c r="C94" s="1221"/>
      <c r="D94" s="1221"/>
      <c r="E94" s="1221"/>
      <c r="F94" s="1221"/>
      <c r="G94" s="1221"/>
      <c r="H94" s="1221"/>
      <c r="I94" s="1221"/>
      <c r="J94" s="1221"/>
      <c r="K94" s="1221"/>
      <c r="L94" s="1221"/>
      <c r="M94" s="1221"/>
      <c r="N94" s="1221"/>
      <c r="O94" s="1221"/>
      <c r="P94" s="1221"/>
      <c r="Q94" s="1221"/>
      <c r="R94" s="1221"/>
      <c r="S94" s="1221"/>
      <c r="T94" s="1221"/>
      <c r="U94" s="1221"/>
      <c r="V94" s="1221"/>
      <c r="W94" s="1221"/>
      <c r="X94" s="1221"/>
      <c r="Y94" s="1221"/>
      <c r="Z94" s="1221"/>
      <c r="AA94" s="1221"/>
      <c r="AB94" s="1221"/>
      <c r="AC94" s="1221"/>
      <c r="AD94" s="1221"/>
      <c r="AE94" s="1221"/>
      <c r="AF94" s="1221"/>
      <c r="AG94" s="1221"/>
      <c r="AH94" s="1221"/>
      <c r="AI94" s="1221"/>
      <c r="AJ94" s="1221"/>
      <c r="AK94" s="1221"/>
      <c r="AL94" s="1221"/>
      <c r="AM94" s="1221"/>
      <c r="AN94" s="1221"/>
      <c r="AO94" s="1221"/>
      <c r="AP94" s="122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2"/>
      <c r="BF94" s="202"/>
      <c r="BG94" s="202"/>
      <c r="BH94" s="201"/>
    </row>
    <row r="95" spans="2:60" s="150" customFormat="1" ht="8.25" customHeight="1" x14ac:dyDescent="0.2">
      <c r="AV95" s="201"/>
      <c r="AW95" s="201"/>
      <c r="AX95" s="201"/>
      <c r="AY95" s="201"/>
      <c r="AZ95" s="201"/>
      <c r="BA95" s="201"/>
      <c r="BB95" s="201"/>
      <c r="BC95" s="201"/>
      <c r="BD95" s="201"/>
      <c r="BE95" s="202"/>
      <c r="BF95" s="202"/>
      <c r="BG95" s="202"/>
      <c r="BH95" s="201"/>
    </row>
    <row r="96" spans="2:60" s="150" customFormat="1" ht="22.5" customHeight="1" x14ac:dyDescent="0.2">
      <c r="B96" s="1235" t="s">
        <v>155</v>
      </c>
      <c r="C96" s="1235"/>
      <c r="D96" s="1235"/>
      <c r="E96" s="1235"/>
      <c r="F96" s="1235"/>
      <c r="G96" s="1235"/>
      <c r="H96" s="1235"/>
      <c r="I96" s="1235"/>
      <c r="J96" s="1235"/>
      <c r="K96" s="1235"/>
      <c r="L96" s="1235"/>
      <c r="M96" s="1235"/>
      <c r="N96" s="1235"/>
      <c r="O96" s="1235"/>
      <c r="P96" s="1235"/>
      <c r="Q96" s="1235"/>
      <c r="R96" s="1235"/>
      <c r="S96" s="1235"/>
      <c r="T96" s="1235"/>
      <c r="U96" s="1235" t="s">
        <v>156</v>
      </c>
      <c r="V96" s="1235"/>
      <c r="W96" s="1235"/>
      <c r="X96" s="1235"/>
      <c r="Y96" s="1235"/>
      <c r="Z96" s="1235"/>
      <c r="AA96" s="1235"/>
      <c r="AB96" s="1235"/>
      <c r="AC96" s="1235"/>
      <c r="AD96" s="1235"/>
      <c r="AE96" s="1235"/>
      <c r="AF96" s="1235"/>
      <c r="AG96" s="1235"/>
      <c r="AH96" s="1235"/>
      <c r="AI96" s="1235"/>
      <c r="AJ96" s="1235"/>
      <c r="AK96" s="1235"/>
      <c r="AL96" s="1235"/>
      <c r="AM96" s="1235"/>
      <c r="AN96" s="1235"/>
      <c r="AO96" s="1235"/>
      <c r="AP96" s="1235"/>
      <c r="AV96" s="201"/>
      <c r="AW96" s="201"/>
      <c r="AX96" s="201"/>
      <c r="AY96" s="201"/>
      <c r="AZ96" s="201"/>
      <c r="BA96" s="201"/>
      <c r="BB96" s="201"/>
      <c r="BC96" s="201"/>
      <c r="BD96" s="201"/>
      <c r="BE96" s="202"/>
      <c r="BF96" s="202"/>
      <c r="BG96" s="202"/>
      <c r="BH96" s="201"/>
    </row>
    <row r="97" spans="2:60" s="150" customFormat="1" ht="22.5" customHeight="1" x14ac:dyDescent="0.55000000000000004">
      <c r="B97" s="1227" t="s">
        <v>1081</v>
      </c>
      <c r="C97" s="1228"/>
      <c r="D97" s="1228"/>
      <c r="E97" s="1228"/>
      <c r="F97" s="1228"/>
      <c r="G97" s="1228"/>
      <c r="H97" s="1228"/>
      <c r="I97" s="1228"/>
      <c r="J97" s="1228"/>
      <c r="K97" s="1228"/>
      <c r="L97" s="1228"/>
      <c r="M97" s="1228"/>
      <c r="N97" s="1228"/>
      <c r="O97" s="1228"/>
      <c r="P97" s="1228"/>
      <c r="Q97" s="1228"/>
      <c r="R97" s="1228"/>
      <c r="S97" s="1228"/>
      <c r="T97" s="1229"/>
      <c r="U97" s="1227" t="s">
        <v>1079</v>
      </c>
      <c r="V97" s="1228"/>
      <c r="W97" s="1228"/>
      <c r="X97" s="1228"/>
      <c r="Y97" s="1228"/>
      <c r="Z97" s="1228"/>
      <c r="AA97" s="1228"/>
      <c r="AB97" s="1228"/>
      <c r="AC97" s="1228"/>
      <c r="AD97" s="1228"/>
      <c r="AE97" s="1228"/>
      <c r="AF97" s="1228"/>
      <c r="AG97" s="1228"/>
      <c r="AH97" s="1228"/>
      <c r="AI97" s="1228"/>
      <c r="AJ97" s="1228"/>
      <c r="AK97" s="1228"/>
      <c r="AL97" s="1228"/>
      <c r="AM97" s="1228"/>
      <c r="AN97" s="1228"/>
      <c r="AO97" s="1228"/>
      <c r="AP97" s="1229"/>
      <c r="AV97" s="201"/>
      <c r="AW97" s="201"/>
      <c r="AX97" s="201"/>
      <c r="AY97" s="201"/>
      <c r="AZ97" s="201"/>
      <c r="BA97" s="201"/>
      <c r="BB97" s="201"/>
      <c r="BC97" s="201"/>
      <c r="BD97" s="201"/>
      <c r="BE97" s="202"/>
      <c r="BF97" s="202"/>
      <c r="BG97" s="202"/>
      <c r="BH97" s="201"/>
    </row>
    <row r="98" spans="2:60" s="150" customFormat="1" ht="22.5" customHeight="1" x14ac:dyDescent="0.55000000000000004">
      <c r="B98" s="1209" t="s">
        <v>1082</v>
      </c>
      <c r="C98" s="1210"/>
      <c r="D98" s="1210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1"/>
      <c r="U98" s="1209" t="s">
        <v>1083</v>
      </c>
      <c r="V98" s="1210"/>
      <c r="W98" s="1210"/>
      <c r="X98" s="1210"/>
      <c r="Y98" s="1210"/>
      <c r="Z98" s="1210"/>
      <c r="AA98" s="1210"/>
      <c r="AB98" s="1210"/>
      <c r="AC98" s="1210"/>
      <c r="AD98" s="1210"/>
      <c r="AE98" s="1210"/>
      <c r="AF98" s="1210"/>
      <c r="AG98" s="1210"/>
      <c r="AH98" s="1210"/>
      <c r="AI98" s="1210"/>
      <c r="AJ98" s="1210"/>
      <c r="AK98" s="1210"/>
      <c r="AL98" s="1210"/>
      <c r="AM98" s="1210"/>
      <c r="AN98" s="1210"/>
      <c r="AO98" s="1210"/>
      <c r="AP98" s="121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2"/>
      <c r="BF98" s="202"/>
      <c r="BG98" s="202"/>
      <c r="BH98" s="201"/>
    </row>
    <row r="99" spans="2:60" s="150" customFormat="1" ht="24.75" customHeight="1" x14ac:dyDescent="0.2">
      <c r="B99" s="245"/>
      <c r="C99" s="206"/>
      <c r="D99" s="1212" t="s">
        <v>200</v>
      </c>
      <c r="E99" s="1212"/>
      <c r="F99" s="1212"/>
      <c r="G99" s="1212"/>
      <c r="H99" s="1212"/>
      <c r="I99" s="1212"/>
      <c r="J99" s="1212"/>
      <c r="K99" s="1212"/>
      <c r="L99" s="1212"/>
      <c r="M99" s="1212"/>
      <c r="N99" s="1212"/>
      <c r="O99" s="1212"/>
      <c r="P99" s="1212"/>
      <c r="Q99" s="1212"/>
      <c r="R99" s="1212"/>
      <c r="S99" s="1212"/>
      <c r="T99" s="246"/>
      <c r="U99" s="245"/>
      <c r="V99" s="206"/>
      <c r="W99" s="1212" t="s">
        <v>201</v>
      </c>
      <c r="X99" s="1212"/>
      <c r="Y99" s="1212"/>
      <c r="Z99" s="1212"/>
      <c r="AA99" s="1212"/>
      <c r="AB99" s="1212"/>
      <c r="AC99" s="1212"/>
      <c r="AD99" s="1212"/>
      <c r="AE99" s="1212"/>
      <c r="AF99" s="1212"/>
      <c r="AG99" s="1212"/>
      <c r="AH99" s="1212"/>
      <c r="AI99" s="1212"/>
      <c r="AJ99" s="1212"/>
      <c r="AK99" s="1212"/>
      <c r="AL99" s="1212"/>
      <c r="AM99" s="1212"/>
      <c r="AN99" s="1212"/>
      <c r="AO99" s="1212"/>
      <c r="AP99" s="246"/>
      <c r="AV99" s="201"/>
      <c r="AW99" s="201"/>
      <c r="AX99" s="201"/>
      <c r="AY99" s="201"/>
      <c r="AZ99" s="201"/>
      <c r="BA99" s="201"/>
      <c r="BB99" s="201"/>
      <c r="BC99" s="201"/>
      <c r="BD99" s="201"/>
      <c r="BE99" s="202"/>
      <c r="BF99" s="202"/>
      <c r="BG99" s="202"/>
      <c r="BH99" s="201"/>
    </row>
    <row r="100" spans="2:60" s="150" customFormat="1" ht="24.75" customHeight="1" x14ac:dyDescent="0.2">
      <c r="B100" s="24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46"/>
      <c r="U100" s="245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46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2"/>
      <c r="BF100" s="202"/>
      <c r="BG100" s="202"/>
      <c r="BH100" s="201"/>
    </row>
    <row r="101" spans="2:60" s="150" customFormat="1" ht="22.5" customHeight="1" x14ac:dyDescent="0.2">
      <c r="B101" s="245"/>
      <c r="C101" s="206"/>
      <c r="D101" s="206"/>
      <c r="E101" s="206"/>
      <c r="F101" s="206"/>
      <c r="G101" s="206"/>
      <c r="H101" s="1236">
        <f>IF(VLOOKUP($AT$2,DATA!$A:$AR,23,0)="นาย"," ",IF(VLOOKUP($AT$2,DATA!$A:$AR,23,0)="นาง"," ",IF(VLOOKUP($AT$2,DATA!$A:$AR,23,0)="นางสาว"," ",VLOOKUP($AT$2,DATA!$A:$AR,23,0))))</f>
        <v>0</v>
      </c>
      <c r="I101" s="1236"/>
      <c r="J101" s="1236"/>
      <c r="K101" s="1236"/>
      <c r="L101" s="1236"/>
      <c r="M101" s="1236"/>
      <c r="N101" s="206"/>
      <c r="O101" s="206"/>
      <c r="P101" s="206"/>
      <c r="Q101" s="206"/>
      <c r="R101" s="206"/>
      <c r="S101" s="206"/>
      <c r="T101" s="246"/>
      <c r="U101" s="245"/>
      <c r="V101" s="206"/>
      <c r="W101" s="206"/>
      <c r="X101" s="206"/>
      <c r="Y101" s="206"/>
      <c r="Z101" s="1236">
        <f>IF(VLOOKUP($AT$2,DATA!$A:$AR,28,0)="นาย"," ",IF(VLOOKUP($AT$2,DATA!$A:$AR,28,0)="นาง"," ",IF(VLOOKUP($AT$2,DATA!$A:$AR,28,0)="นางสาว"," ",VLOOKUP($AT$2,DATA!$A:$AR,28,0))))</f>
        <v>0</v>
      </c>
      <c r="AA101" s="1236"/>
      <c r="AB101" s="1236"/>
      <c r="AC101" s="1236"/>
      <c r="AD101" s="1236"/>
      <c r="AE101" s="1236"/>
      <c r="AF101" s="1236"/>
      <c r="AG101" s="1236"/>
      <c r="AH101" s="1236"/>
      <c r="AI101" s="1236"/>
      <c r="AJ101" s="1236"/>
      <c r="AK101" s="1236"/>
      <c r="AL101" s="206"/>
      <c r="AM101" s="206"/>
      <c r="AN101" s="206"/>
      <c r="AO101" s="206"/>
      <c r="AP101" s="246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242"/>
      <c r="BF101" s="242"/>
      <c r="BG101" s="242"/>
      <c r="BH101" s="154"/>
    </row>
    <row r="102" spans="2:60" s="150" customFormat="1" ht="22.5" customHeight="1" x14ac:dyDescent="0.2">
      <c r="B102" s="245"/>
      <c r="C102" s="206"/>
      <c r="D102" s="206"/>
      <c r="E102" s="206"/>
      <c r="F102" s="206"/>
      <c r="G102" s="206"/>
      <c r="H102" s="1237">
        <f>IF(H103=0,0,IF(VLOOKUP($AT$2,DATA!$A:$AR,23,0)="นาย","(นาย"&amp;VLOOKUP($AT$2,DATA!$A:$AR,24,0)&amp;"  "&amp;VLOOKUP($AT$2,DATA!$A:$AR,25,0)&amp;")",IF(VLOOKUP($AT$2,DATA!$A:$AR,23,0)="นาง","(นาง"&amp;VLOOKUP($AT$2,DATA!$A:$AR,24,0)&amp;"  "&amp;VLOOKUP($AT$2,DATA!$A:$AR,25,0)&amp;")",IF(VLOOKUP($AT$2,DATA!$A:$AR,23,0)="นางสาว","(นางสาว"&amp;VLOOKUP($AT$2,DATA!$A:$AR,24,0)&amp;"  "&amp;VLOOKUP($AT$2,DATA!$A:$AR,25,0)&amp;")","("&amp;VLOOKUP($AT$2,DATA!$A:$AR,24,0)&amp;"  "&amp;VLOOKUP($AT$2,DATA!$A:$AR,25,0)&amp;")"))))</f>
        <v>0</v>
      </c>
      <c r="I102" s="1237"/>
      <c r="J102" s="1237"/>
      <c r="K102" s="1237"/>
      <c r="L102" s="1237"/>
      <c r="M102" s="1237"/>
      <c r="N102" s="206"/>
      <c r="O102" s="206"/>
      <c r="P102" s="206"/>
      <c r="Q102" s="206"/>
      <c r="R102" s="206"/>
      <c r="S102" s="206"/>
      <c r="T102" s="246"/>
      <c r="U102" s="245"/>
      <c r="V102" s="206"/>
      <c r="W102" s="206"/>
      <c r="X102" s="206"/>
      <c r="Y102" s="206"/>
      <c r="Z102" s="1237">
        <f>IF(Z103=0,0,IF(VLOOKUP($AT$2,DATA!$A:$AR,28,0)="นาย","(นาย"&amp;VLOOKUP($AT$2,DATA!$A:$AR,29,0)&amp;"  "&amp;VLOOKUP($AT$2,DATA!$A:$AR,30,0)&amp;")",IF(VLOOKUP($AT$2,DATA!$A:$AR,28,0)="นาง","(นาง"&amp;VLOOKUP($AT$2,DATA!$A:$AR,29,0)&amp;"  "&amp;VLOOKUP($AT$2,DATA!$A:$AR,30,0)&amp;")",IF(VLOOKUP($AT$2,DATA!$A:$AR,28,0)="นางสาว","(นางสาว"&amp;VLOOKUP($AT$2,DATA!$A:$AR,29,0)&amp;"  "&amp;VLOOKUP($AT$2,DATA!$A:$AR,30,0)&amp;")","("&amp;VLOOKUP($AT$2,DATA!$A:$AR,29,0)&amp;"  "&amp;VLOOKUP($AT$2,DATA!$A:$AR,30,0)&amp;")"))))</f>
        <v>0</v>
      </c>
      <c r="AA102" s="1237"/>
      <c r="AB102" s="1237"/>
      <c r="AC102" s="1237"/>
      <c r="AD102" s="1237"/>
      <c r="AE102" s="1237"/>
      <c r="AF102" s="1237"/>
      <c r="AG102" s="1237"/>
      <c r="AH102" s="1237"/>
      <c r="AI102" s="1237"/>
      <c r="AJ102" s="1237"/>
      <c r="AK102" s="1237"/>
      <c r="AL102" s="206"/>
      <c r="AM102" s="206"/>
      <c r="AN102" s="206"/>
      <c r="AO102" s="206"/>
      <c r="AP102" s="246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242"/>
      <c r="BF102" s="242"/>
      <c r="BG102" s="242"/>
      <c r="BH102" s="154"/>
    </row>
    <row r="103" spans="2:60" s="150" customFormat="1" ht="21.75" customHeight="1" x14ac:dyDescent="0.2">
      <c r="B103" s="245"/>
      <c r="C103" s="206"/>
      <c r="D103" s="206"/>
      <c r="E103" s="206"/>
      <c r="F103" s="206"/>
      <c r="G103" s="252" t="s">
        <v>111</v>
      </c>
      <c r="H103" s="1238">
        <f>VLOOKUP($AT$2,DATA!$A:$AR,26,0)</f>
        <v>0</v>
      </c>
      <c r="I103" s="1238"/>
      <c r="J103" s="1238"/>
      <c r="K103" s="1238"/>
      <c r="L103" s="1238"/>
      <c r="M103" s="1238"/>
      <c r="N103" s="206"/>
      <c r="O103" s="206"/>
      <c r="P103" s="206"/>
      <c r="Q103" s="206"/>
      <c r="R103" s="206"/>
      <c r="S103" s="206"/>
      <c r="T103" s="246"/>
      <c r="U103" s="245"/>
      <c r="V103" s="206"/>
      <c r="W103" s="206"/>
      <c r="X103" s="206"/>
      <c r="Y103" s="252" t="s">
        <v>111</v>
      </c>
      <c r="Z103" s="1238">
        <f>VLOOKUP($AT$2,DATA!$A:$AR,31,0)</f>
        <v>0</v>
      </c>
      <c r="AA103" s="1238"/>
      <c r="AB103" s="1238"/>
      <c r="AC103" s="1238"/>
      <c r="AD103" s="1238"/>
      <c r="AE103" s="1238"/>
      <c r="AF103" s="1238"/>
      <c r="AG103" s="1238"/>
      <c r="AH103" s="1238"/>
      <c r="AI103" s="1238"/>
      <c r="AJ103" s="1238"/>
      <c r="AK103" s="1238"/>
      <c r="AL103" s="206"/>
      <c r="AM103" s="206"/>
      <c r="AN103" s="206"/>
      <c r="AO103" s="206"/>
      <c r="AP103" s="246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242"/>
      <c r="BF103" s="242"/>
      <c r="BG103" s="242"/>
      <c r="BH103" s="154"/>
    </row>
    <row r="104" spans="2:60" s="150" customFormat="1" ht="21.75" customHeight="1" x14ac:dyDescent="0.2">
      <c r="B104" s="245"/>
      <c r="C104" s="206"/>
      <c r="D104" s="206"/>
      <c r="E104" s="206"/>
      <c r="F104" s="206"/>
      <c r="G104" s="252"/>
      <c r="H104" s="1239"/>
      <c r="I104" s="1239"/>
      <c r="J104" s="1239"/>
      <c r="K104" s="1239"/>
      <c r="L104" s="1239"/>
      <c r="M104" s="1239"/>
      <c r="N104" s="206"/>
      <c r="O104" s="206"/>
      <c r="P104" s="206"/>
      <c r="Q104" s="206"/>
      <c r="R104" s="206"/>
      <c r="S104" s="206"/>
      <c r="T104" s="246"/>
      <c r="U104" s="245"/>
      <c r="V104" s="206"/>
      <c r="W104" s="206"/>
      <c r="X104" s="206"/>
      <c r="Y104" s="252"/>
      <c r="Z104" s="374"/>
      <c r="AA104" s="374"/>
      <c r="AB104" s="374"/>
      <c r="AC104" s="374"/>
      <c r="AD104" s="374"/>
      <c r="AE104" s="374"/>
      <c r="AF104" s="374"/>
      <c r="AG104" s="374"/>
      <c r="AH104" s="374"/>
      <c r="AI104" s="374"/>
      <c r="AJ104" s="374"/>
      <c r="AK104" s="374"/>
      <c r="AL104" s="206"/>
      <c r="AM104" s="206"/>
      <c r="AN104" s="206"/>
      <c r="AO104" s="206"/>
      <c r="AP104" s="246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242"/>
      <c r="BF104" s="242"/>
      <c r="BG104" s="242"/>
      <c r="BH104" s="154"/>
    </row>
    <row r="105" spans="2:60" s="150" customFormat="1" ht="21.75" customHeight="1" x14ac:dyDescent="0.2">
      <c r="B105" s="245"/>
      <c r="C105" s="206"/>
      <c r="D105" s="206"/>
      <c r="E105" s="206"/>
      <c r="F105" s="206"/>
      <c r="G105" s="252"/>
      <c r="H105" s="1239"/>
      <c r="I105" s="1239"/>
      <c r="J105" s="1239"/>
      <c r="K105" s="1239"/>
      <c r="L105" s="1239"/>
      <c r="M105" s="1239"/>
      <c r="N105" s="206"/>
      <c r="O105" s="206"/>
      <c r="P105" s="206"/>
      <c r="Q105" s="206"/>
      <c r="R105" s="206"/>
      <c r="S105" s="206"/>
      <c r="T105" s="246"/>
      <c r="U105" s="245"/>
      <c r="V105" s="206"/>
      <c r="W105" s="206"/>
      <c r="X105" s="206"/>
      <c r="Y105" s="252"/>
      <c r="Z105" s="374"/>
      <c r="AA105" s="374"/>
      <c r="AB105" s="374"/>
      <c r="AC105" s="374"/>
      <c r="AD105" s="374"/>
      <c r="AE105" s="374"/>
      <c r="AF105" s="374"/>
      <c r="AG105" s="374"/>
      <c r="AH105" s="374"/>
      <c r="AI105" s="374"/>
      <c r="AJ105" s="374"/>
      <c r="AK105" s="374"/>
      <c r="AL105" s="206"/>
      <c r="AM105" s="206"/>
      <c r="AN105" s="206"/>
      <c r="AO105" s="206"/>
      <c r="AP105" s="246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242"/>
      <c r="BF105" s="242"/>
      <c r="BG105" s="242"/>
      <c r="BH105" s="154"/>
    </row>
    <row r="106" spans="2:60" s="150" customFormat="1" ht="17.25" customHeight="1" x14ac:dyDescent="0.2">
      <c r="B106" s="245"/>
      <c r="C106" s="206"/>
      <c r="D106" s="206"/>
      <c r="E106" s="206"/>
      <c r="F106" s="206"/>
      <c r="G106" s="252" t="s">
        <v>144</v>
      </c>
      <c r="H106" s="1212" t="s">
        <v>196</v>
      </c>
      <c r="I106" s="1212"/>
      <c r="J106" s="1212"/>
      <c r="K106" s="1212"/>
      <c r="L106" s="1212"/>
      <c r="M106" s="1212"/>
      <c r="N106" s="206"/>
      <c r="O106" s="206"/>
      <c r="P106" s="206"/>
      <c r="Q106" s="206"/>
      <c r="R106" s="256"/>
      <c r="S106" s="256"/>
      <c r="T106" s="257"/>
      <c r="U106" s="258"/>
      <c r="V106" s="256"/>
      <c r="W106" s="256"/>
      <c r="X106" s="256"/>
      <c r="Y106" s="252" t="s">
        <v>144</v>
      </c>
      <c r="Z106" s="1212" t="s">
        <v>192</v>
      </c>
      <c r="AA106" s="1212"/>
      <c r="AB106" s="1212"/>
      <c r="AC106" s="1212"/>
      <c r="AD106" s="1212"/>
      <c r="AE106" s="1212"/>
      <c r="AF106" s="1212"/>
      <c r="AG106" s="1212"/>
      <c r="AH106" s="1212"/>
      <c r="AI106" s="1212"/>
      <c r="AJ106" s="1212"/>
      <c r="AK106" s="1212"/>
      <c r="AL106" s="206"/>
      <c r="AM106" s="206"/>
      <c r="AN106" s="206"/>
      <c r="AO106" s="206"/>
      <c r="AP106" s="246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242"/>
      <c r="BF106" s="242"/>
      <c r="BG106" s="242"/>
      <c r="BH106" s="154"/>
    </row>
    <row r="107" spans="2:60" s="150" customFormat="1" ht="3.75" customHeight="1" x14ac:dyDescent="0.2">
      <c r="B107" s="216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8"/>
      <c r="U107" s="216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8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2"/>
      <c r="BF107" s="202"/>
      <c r="BG107" s="202"/>
      <c r="BH107" s="201"/>
    </row>
    <row r="108" spans="2:60" s="150" customFormat="1" ht="9" customHeight="1" x14ac:dyDescent="0.2"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2"/>
      <c r="BF108" s="202"/>
      <c r="BG108" s="202"/>
      <c r="BH108" s="201"/>
    </row>
    <row r="109" spans="2:60" s="150" customFormat="1" ht="8.25" customHeight="1" x14ac:dyDescent="0.2"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2"/>
      <c r="BF109" s="202"/>
      <c r="BG109" s="202"/>
      <c r="BH109" s="201"/>
    </row>
    <row r="110" spans="2:60" s="150" customFormat="1" ht="22.5" customHeight="1" x14ac:dyDescent="0.2">
      <c r="B110" s="1235" t="s">
        <v>198</v>
      </c>
      <c r="C110" s="1235"/>
      <c r="D110" s="1235"/>
      <c r="E110" s="1235"/>
      <c r="F110" s="1235"/>
      <c r="G110" s="1235"/>
      <c r="H110" s="1235"/>
      <c r="I110" s="1235"/>
      <c r="J110" s="1235"/>
      <c r="K110" s="1235"/>
      <c r="L110" s="1235"/>
      <c r="M110" s="1235"/>
      <c r="N110" s="1235"/>
      <c r="O110" s="1235"/>
      <c r="P110" s="1235"/>
      <c r="Q110" s="1235"/>
      <c r="R110" s="1235"/>
      <c r="S110" s="1235"/>
      <c r="T110" s="1235"/>
      <c r="U110" s="1235" t="s">
        <v>197</v>
      </c>
      <c r="V110" s="1235"/>
      <c r="W110" s="1235"/>
      <c r="X110" s="1235"/>
      <c r="Y110" s="1235"/>
      <c r="Z110" s="1235"/>
      <c r="AA110" s="1235"/>
      <c r="AB110" s="1235"/>
      <c r="AC110" s="1235"/>
      <c r="AD110" s="1235"/>
      <c r="AE110" s="1235"/>
      <c r="AF110" s="1235"/>
      <c r="AG110" s="1235"/>
      <c r="AH110" s="1235"/>
      <c r="AI110" s="1235"/>
      <c r="AJ110" s="1235"/>
      <c r="AK110" s="1235"/>
      <c r="AL110" s="1235"/>
      <c r="AM110" s="1235"/>
      <c r="AN110" s="1235"/>
      <c r="AO110" s="1235"/>
      <c r="AP110" s="1235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2"/>
      <c r="BF110" s="202"/>
      <c r="BG110" s="202"/>
      <c r="BH110" s="201"/>
    </row>
    <row r="111" spans="2:60" s="150" customFormat="1" ht="22.5" customHeight="1" x14ac:dyDescent="0.55000000000000004">
      <c r="B111" s="1227" t="s">
        <v>1084</v>
      </c>
      <c r="C111" s="1228"/>
      <c r="D111" s="1228"/>
      <c r="E111" s="1228"/>
      <c r="F111" s="1228"/>
      <c r="G111" s="1228"/>
      <c r="H111" s="1228"/>
      <c r="I111" s="1228"/>
      <c r="J111" s="1228"/>
      <c r="K111" s="1228"/>
      <c r="L111" s="1228"/>
      <c r="M111" s="1228"/>
      <c r="N111" s="1228"/>
      <c r="O111" s="1228"/>
      <c r="P111" s="1228"/>
      <c r="Q111" s="1228"/>
      <c r="R111" s="1228"/>
      <c r="S111" s="1228"/>
      <c r="T111" s="1229"/>
      <c r="U111" s="1227" t="s">
        <v>1079</v>
      </c>
      <c r="V111" s="1228"/>
      <c r="W111" s="1228"/>
      <c r="X111" s="1228"/>
      <c r="Y111" s="1228"/>
      <c r="Z111" s="1228"/>
      <c r="AA111" s="1228"/>
      <c r="AB111" s="1228"/>
      <c r="AC111" s="1228"/>
      <c r="AD111" s="1228"/>
      <c r="AE111" s="1228"/>
      <c r="AF111" s="1228"/>
      <c r="AG111" s="1228"/>
      <c r="AH111" s="1228"/>
      <c r="AI111" s="1228"/>
      <c r="AJ111" s="1228"/>
      <c r="AK111" s="1228"/>
      <c r="AL111" s="1228"/>
      <c r="AM111" s="1228"/>
      <c r="AN111" s="1228"/>
      <c r="AO111" s="1228"/>
      <c r="AP111" s="1229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2"/>
      <c r="BF111" s="202"/>
      <c r="BG111" s="202"/>
      <c r="BH111" s="201"/>
    </row>
    <row r="112" spans="2:60" s="150" customFormat="1" ht="22.5" customHeight="1" x14ac:dyDescent="0.55000000000000004">
      <c r="B112" s="1209" t="s">
        <v>1082</v>
      </c>
      <c r="C112" s="1210"/>
      <c r="D112" s="1210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1"/>
      <c r="U112" s="1209" t="s">
        <v>1083</v>
      </c>
      <c r="V112" s="1210"/>
      <c r="W112" s="1210"/>
      <c r="X112" s="1210"/>
      <c r="Y112" s="1210"/>
      <c r="Z112" s="1210"/>
      <c r="AA112" s="1210"/>
      <c r="AB112" s="1210"/>
      <c r="AC112" s="1210"/>
      <c r="AD112" s="1210"/>
      <c r="AE112" s="1210"/>
      <c r="AF112" s="1210"/>
      <c r="AG112" s="1210"/>
      <c r="AH112" s="1210"/>
      <c r="AI112" s="1210"/>
      <c r="AJ112" s="1210"/>
      <c r="AK112" s="1210"/>
      <c r="AL112" s="1210"/>
      <c r="AM112" s="1210"/>
      <c r="AN112" s="1210"/>
      <c r="AO112" s="1210"/>
      <c r="AP112" s="121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2"/>
      <c r="BF112" s="202"/>
      <c r="BG112" s="202"/>
      <c r="BH112" s="201"/>
    </row>
    <row r="113" spans="2:60" s="150" customFormat="1" ht="24.75" customHeight="1" x14ac:dyDescent="0.2">
      <c r="B113" s="245"/>
      <c r="C113" s="206"/>
      <c r="D113" s="1212" t="s">
        <v>200</v>
      </c>
      <c r="E113" s="1212"/>
      <c r="F113" s="1212"/>
      <c r="G113" s="1212"/>
      <c r="H113" s="1212"/>
      <c r="I113" s="1212"/>
      <c r="J113" s="1212"/>
      <c r="K113" s="1212"/>
      <c r="L113" s="1212"/>
      <c r="M113" s="1212"/>
      <c r="N113" s="1212"/>
      <c r="O113" s="1212"/>
      <c r="P113" s="1212"/>
      <c r="Q113" s="1212"/>
      <c r="R113" s="1212"/>
      <c r="S113" s="1212"/>
      <c r="T113" s="246"/>
      <c r="U113" s="245"/>
      <c r="V113" s="206"/>
      <c r="W113" s="1212" t="s">
        <v>201</v>
      </c>
      <c r="X113" s="1212"/>
      <c r="Y113" s="1212"/>
      <c r="Z113" s="1212"/>
      <c r="AA113" s="1212"/>
      <c r="AB113" s="1212"/>
      <c r="AC113" s="1212"/>
      <c r="AD113" s="1212"/>
      <c r="AE113" s="1212"/>
      <c r="AF113" s="1212"/>
      <c r="AG113" s="1212"/>
      <c r="AH113" s="1212"/>
      <c r="AI113" s="1212"/>
      <c r="AJ113" s="1212"/>
      <c r="AK113" s="1212"/>
      <c r="AL113" s="1212"/>
      <c r="AM113" s="1212"/>
      <c r="AN113" s="1212"/>
      <c r="AO113" s="1212"/>
      <c r="AP113" s="246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2"/>
      <c r="BF113" s="202"/>
      <c r="BG113" s="202"/>
      <c r="BH113" s="201"/>
    </row>
    <row r="114" spans="2:60" s="150" customFormat="1" ht="24.75" customHeight="1" x14ac:dyDescent="0.2">
      <c r="B114" s="216" t="s">
        <v>199</v>
      </c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8"/>
      <c r="U114" s="216" t="s">
        <v>199</v>
      </c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8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2"/>
      <c r="BF114" s="202"/>
      <c r="BG114" s="202"/>
      <c r="BH114" s="201"/>
    </row>
    <row r="115" spans="2:60" s="150" customFormat="1" ht="19.5" customHeight="1" x14ac:dyDescent="0.2">
      <c r="B115" s="393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5"/>
      <c r="U115" s="393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395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2"/>
      <c r="BF115" s="202"/>
      <c r="BG115" s="202"/>
      <c r="BH115" s="201"/>
    </row>
    <row r="116" spans="2:60" s="150" customFormat="1" ht="22.5" customHeight="1" x14ac:dyDescent="0.2">
      <c r="B116" s="245"/>
      <c r="C116" s="206"/>
      <c r="D116" s="206"/>
      <c r="E116" s="206"/>
      <c r="F116" s="206"/>
      <c r="G116" s="206"/>
      <c r="H116" s="1236" t="str">
        <f>IF(DATA!$AG$9="นาย"," ",IF(DATA!$AG$9="นาง"," ",IF(DATA!$AG$9="นางสาว"," ",DATA!$AG$9)))</f>
        <v xml:space="preserve"> </v>
      </c>
      <c r="I116" s="1236"/>
      <c r="J116" s="1236"/>
      <c r="K116" s="1236"/>
      <c r="L116" s="1236"/>
      <c r="M116" s="1236"/>
      <c r="N116" s="206"/>
      <c r="O116" s="206"/>
      <c r="P116" s="206"/>
      <c r="Q116" s="206"/>
      <c r="R116" s="206"/>
      <c r="S116" s="206"/>
      <c r="T116" s="246"/>
      <c r="U116" s="245"/>
      <c r="V116" s="206"/>
      <c r="W116" s="206"/>
      <c r="X116" s="206"/>
      <c r="Y116" s="206"/>
      <c r="Z116" s="1236" t="str">
        <f>IF(DATA!$AL$9="นาย"," ",IF(DATA!$AL$9="นาง"," ",IF(DATA!$AL$9="นางสาว"," ",DATA!$AL$9)))</f>
        <v xml:space="preserve"> </v>
      </c>
      <c r="AA116" s="1236"/>
      <c r="AB116" s="1236"/>
      <c r="AC116" s="1236"/>
      <c r="AD116" s="1236"/>
      <c r="AE116" s="1236"/>
      <c r="AF116" s="1236"/>
      <c r="AG116" s="1236"/>
      <c r="AH116" s="1236"/>
      <c r="AI116" s="1236"/>
      <c r="AJ116" s="1236"/>
      <c r="AK116" s="1236"/>
      <c r="AL116" s="206"/>
      <c r="AM116" s="206"/>
      <c r="AN116" s="206"/>
      <c r="AO116" s="206"/>
      <c r="AP116" s="246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242"/>
      <c r="BF116" s="242"/>
      <c r="BG116" s="242"/>
      <c r="BH116" s="154"/>
    </row>
    <row r="117" spans="2:60" s="368" customFormat="1" ht="22.5" customHeight="1" x14ac:dyDescent="0.2">
      <c r="B117" s="247"/>
      <c r="C117" s="207"/>
      <c r="D117" s="207"/>
      <c r="E117" s="207"/>
      <c r="F117" s="207"/>
      <c r="G117" s="207"/>
      <c r="H117" s="1240" t="str">
        <f>IF(H116=0,0,IF(DATA!$AG$9="นาย","(นาย"&amp;DATA!$AH$9&amp;"  "&amp;DATA!$AI$9&amp;")",IF(DATA!$AG$9="นาง","(นาง"&amp;DATA!$AH$9&amp;"  "&amp;DATA!$AI$9&amp;")",IF(DATA!$AG$9="นางสาว","(นางสาว"&amp;DATA!$AH$9&amp;"  "&amp;DATA!$AI$9&amp;")","("&amp;DATA!$AH$9&amp;"  "&amp;DATA!$AI$9&amp;")"))))</f>
        <v>(นายสันติ  อุทุมพร)</v>
      </c>
      <c r="I117" s="1240"/>
      <c r="J117" s="1240"/>
      <c r="K117" s="1240"/>
      <c r="L117" s="1240"/>
      <c r="M117" s="1240"/>
      <c r="N117" s="207"/>
      <c r="O117" s="207"/>
      <c r="P117" s="207"/>
      <c r="Q117" s="207"/>
      <c r="R117" s="207"/>
      <c r="S117" s="207"/>
      <c r="T117" s="248"/>
      <c r="U117" s="247"/>
      <c r="V117" s="207"/>
      <c r="W117" s="207"/>
      <c r="X117" s="207"/>
      <c r="Y117" s="207"/>
      <c r="Z117" s="1240" t="str">
        <f>IF(Z116=0,0,IF(DATA!$AL$9="นาย","(นาย"&amp;DATA!$AM$9&amp;"  "&amp;DATA!$AN$9&amp;")",IF(DATA!$AL$9="นาง","(นาง"&amp;DATA!$AM$9&amp;"  "&amp;DATA!$AN$9&amp;")",IF(DATA!$AL$9="นางสาว","(นางสาว"&amp;DATA!$AM$9&amp;"  "&amp;DATA!$AN$9&amp;")","("&amp;DATA!$AM$9&amp;"  "&amp;DATA!$AN$9&amp;")"))))</f>
        <v>(นายสันติ  อุทุมพร)</v>
      </c>
      <c r="AA117" s="1240"/>
      <c r="AB117" s="1240"/>
      <c r="AC117" s="1240"/>
      <c r="AD117" s="1240"/>
      <c r="AE117" s="1240"/>
      <c r="AF117" s="1240"/>
      <c r="AG117" s="1240"/>
      <c r="AH117" s="1240"/>
      <c r="AI117" s="1240"/>
      <c r="AJ117" s="1240"/>
      <c r="AK117" s="1240"/>
      <c r="AL117" s="207"/>
      <c r="AM117" s="207"/>
      <c r="AN117" s="207"/>
      <c r="AO117" s="207"/>
      <c r="AP117" s="248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2"/>
      <c r="BF117" s="202"/>
      <c r="BG117" s="202"/>
      <c r="BH117" s="201"/>
    </row>
    <row r="118" spans="2:60" s="368" customFormat="1" ht="22.5" customHeight="1" x14ac:dyDescent="0.2">
      <c r="B118" s="247"/>
      <c r="C118" s="207"/>
      <c r="D118" s="207"/>
      <c r="E118" s="207"/>
      <c r="F118" s="207"/>
      <c r="G118" s="250" t="s">
        <v>111</v>
      </c>
      <c r="H118" s="1241" t="str">
        <f>DATA!$AJ$9</f>
        <v>นายกเทศมนตรีตำบลจันทบเพชร</v>
      </c>
      <c r="I118" s="1241"/>
      <c r="J118" s="1241"/>
      <c r="K118" s="1241"/>
      <c r="L118" s="1241"/>
      <c r="M118" s="1241"/>
      <c r="N118" s="207"/>
      <c r="O118" s="207"/>
      <c r="P118" s="207"/>
      <c r="Q118" s="207"/>
      <c r="R118" s="207"/>
      <c r="S118" s="207"/>
      <c r="T118" s="248"/>
      <c r="U118" s="247"/>
      <c r="V118" s="207"/>
      <c r="W118" s="207"/>
      <c r="X118" s="207"/>
      <c r="Y118" s="250" t="s">
        <v>111</v>
      </c>
      <c r="Z118" s="1241" t="str">
        <f>DATA!$AO$9</f>
        <v>นายกเทศมนตรีตำบลจันทบเพชร</v>
      </c>
      <c r="AA118" s="1241"/>
      <c r="AB118" s="1241"/>
      <c r="AC118" s="1241"/>
      <c r="AD118" s="1241"/>
      <c r="AE118" s="1241"/>
      <c r="AF118" s="1241"/>
      <c r="AG118" s="1241"/>
      <c r="AH118" s="1241"/>
      <c r="AI118" s="1241"/>
      <c r="AJ118" s="1241"/>
      <c r="AK118" s="1241"/>
      <c r="AL118" s="207"/>
      <c r="AM118" s="207"/>
      <c r="AN118" s="207"/>
      <c r="AO118" s="207"/>
      <c r="AP118" s="248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2"/>
      <c r="BF118" s="202"/>
      <c r="BG118" s="202"/>
      <c r="BH118" s="201"/>
    </row>
    <row r="119" spans="2:60" s="368" customFormat="1" ht="22.5" customHeight="1" x14ac:dyDescent="0.2">
      <c r="B119" s="247"/>
      <c r="C119" s="207"/>
      <c r="D119" s="207"/>
      <c r="E119" s="207"/>
      <c r="F119" s="207"/>
      <c r="G119" s="250"/>
      <c r="H119" s="1241" t="s">
        <v>202</v>
      </c>
      <c r="I119" s="1241"/>
      <c r="J119" s="1241"/>
      <c r="K119" s="1241"/>
      <c r="L119" s="1241"/>
      <c r="M119" s="1241"/>
      <c r="N119" s="207"/>
      <c r="O119" s="207"/>
      <c r="P119" s="207"/>
      <c r="Q119" s="207"/>
      <c r="R119" s="207"/>
      <c r="S119" s="207"/>
      <c r="T119" s="248"/>
      <c r="U119" s="247"/>
      <c r="V119" s="207"/>
      <c r="W119" s="207"/>
      <c r="X119" s="207"/>
      <c r="Y119" s="250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  <c r="AL119" s="207"/>
      <c r="AM119" s="207"/>
      <c r="AN119" s="207"/>
      <c r="AO119" s="207"/>
      <c r="AP119" s="248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2"/>
      <c r="BF119" s="202"/>
      <c r="BG119" s="202"/>
      <c r="BH119" s="201"/>
    </row>
    <row r="120" spans="2:60" s="368" customFormat="1" ht="22.5" customHeight="1" x14ac:dyDescent="0.2">
      <c r="B120" s="247"/>
      <c r="C120" s="207"/>
      <c r="D120" s="207"/>
      <c r="E120" s="207"/>
      <c r="F120" s="207"/>
      <c r="G120" s="250" t="s">
        <v>144</v>
      </c>
      <c r="H120" s="1242" t="s">
        <v>196</v>
      </c>
      <c r="I120" s="1242"/>
      <c r="J120" s="1242"/>
      <c r="K120" s="1242"/>
      <c r="L120" s="1242"/>
      <c r="M120" s="1242"/>
      <c r="N120" s="207"/>
      <c r="O120" s="207"/>
      <c r="P120" s="207"/>
      <c r="Q120" s="207"/>
      <c r="R120" s="230"/>
      <c r="S120" s="230"/>
      <c r="T120" s="249"/>
      <c r="U120" s="259"/>
      <c r="V120" s="230"/>
      <c r="W120" s="230"/>
      <c r="X120" s="230"/>
      <c r="Y120" s="250" t="s">
        <v>144</v>
      </c>
      <c r="Z120" s="1242" t="s">
        <v>192</v>
      </c>
      <c r="AA120" s="1242"/>
      <c r="AB120" s="1242"/>
      <c r="AC120" s="1242"/>
      <c r="AD120" s="1242"/>
      <c r="AE120" s="1242"/>
      <c r="AF120" s="1242"/>
      <c r="AG120" s="1242"/>
      <c r="AH120" s="1242"/>
      <c r="AI120" s="1242"/>
      <c r="AJ120" s="1242"/>
      <c r="AK120" s="1242"/>
      <c r="AL120" s="207"/>
      <c r="AM120" s="207"/>
      <c r="AN120" s="207"/>
      <c r="AO120" s="207"/>
      <c r="AP120" s="248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2"/>
      <c r="BF120" s="202"/>
      <c r="BG120" s="202"/>
      <c r="BH120" s="201"/>
    </row>
    <row r="121" spans="2:60" s="150" customFormat="1" ht="10.5" customHeight="1" x14ac:dyDescent="0.2">
      <c r="B121" s="216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8"/>
      <c r="U121" s="216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8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2"/>
      <c r="BF121" s="202"/>
      <c r="BG121" s="202"/>
      <c r="BH121" s="201"/>
    </row>
    <row r="122" spans="2:60" s="150" customFormat="1" ht="3.75" customHeight="1" x14ac:dyDescent="0.2"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2"/>
      <c r="BF122" s="203"/>
      <c r="BG122" s="203"/>
      <c r="BH122" s="204"/>
    </row>
  </sheetData>
  <sheetProtection sheet="1" objects="1" scenarios="1" formatCells="0" formatColumns="0" formatRows="0"/>
  <mergeCells count="302">
    <mergeCell ref="H119:M119"/>
    <mergeCell ref="H120:M120"/>
    <mergeCell ref="Z120:AK120"/>
    <mergeCell ref="H116:M116"/>
    <mergeCell ref="Z116:AK116"/>
    <mergeCell ref="H117:M117"/>
    <mergeCell ref="Z117:AK117"/>
    <mergeCell ref="H118:M118"/>
    <mergeCell ref="Z118:AK118"/>
    <mergeCell ref="B111:T111"/>
    <mergeCell ref="U111:AP111"/>
    <mergeCell ref="B112:T112"/>
    <mergeCell ref="U112:AP112"/>
    <mergeCell ref="D113:S113"/>
    <mergeCell ref="W113:AO113"/>
    <mergeCell ref="H104:M104"/>
    <mergeCell ref="H105:M105"/>
    <mergeCell ref="H106:M106"/>
    <mergeCell ref="Z106:AK106"/>
    <mergeCell ref="B110:T110"/>
    <mergeCell ref="U110:AP110"/>
    <mergeCell ref="H101:M101"/>
    <mergeCell ref="Z101:AK101"/>
    <mergeCell ref="H102:M102"/>
    <mergeCell ref="Z102:AK102"/>
    <mergeCell ref="H103:M103"/>
    <mergeCell ref="Z103:AK103"/>
    <mergeCell ref="B97:T97"/>
    <mergeCell ref="U97:AP97"/>
    <mergeCell ref="B98:T98"/>
    <mergeCell ref="U98:AP98"/>
    <mergeCell ref="D99:S99"/>
    <mergeCell ref="W99:AO99"/>
    <mergeCell ref="E90:L90"/>
    <mergeCell ref="N90:AA90"/>
    <mergeCell ref="AG90:AO90"/>
    <mergeCell ref="B93:AP93"/>
    <mergeCell ref="B94:AP94"/>
    <mergeCell ref="B96:T96"/>
    <mergeCell ref="U96:AP96"/>
    <mergeCell ref="E87:L87"/>
    <mergeCell ref="N87:AA87"/>
    <mergeCell ref="AG87:AO87"/>
    <mergeCell ref="E88:L88"/>
    <mergeCell ref="N88:AA88"/>
    <mergeCell ref="N89:AA89"/>
    <mergeCell ref="B81:L81"/>
    <mergeCell ref="M81:AA81"/>
    <mergeCell ref="AB81:AP81"/>
    <mergeCell ref="E85:L85"/>
    <mergeCell ref="N85:AA85"/>
    <mergeCell ref="E86:L86"/>
    <mergeCell ref="N86:AA86"/>
    <mergeCell ref="AG86:AO86"/>
    <mergeCell ref="H76:M76"/>
    <mergeCell ref="Z76:AK76"/>
    <mergeCell ref="Z77:AK77"/>
    <mergeCell ref="H78:M78"/>
    <mergeCell ref="Z78:AK78"/>
    <mergeCell ref="B80:AP80"/>
    <mergeCell ref="C71:AP71"/>
    <mergeCell ref="H73:M73"/>
    <mergeCell ref="Z73:AK73"/>
    <mergeCell ref="H74:M74"/>
    <mergeCell ref="Z74:AK74"/>
    <mergeCell ref="H75:M75"/>
    <mergeCell ref="Z75:AK75"/>
    <mergeCell ref="B65:K65"/>
    <mergeCell ref="L65:S65"/>
    <mergeCell ref="T65:AG65"/>
    <mergeCell ref="AH65:AP65"/>
    <mergeCell ref="B69:AP69"/>
    <mergeCell ref="B70:AP70"/>
    <mergeCell ref="B62:K62"/>
    <mergeCell ref="L62:S63"/>
    <mergeCell ref="T62:AG63"/>
    <mergeCell ref="AH62:AP63"/>
    <mergeCell ref="B63:K63"/>
    <mergeCell ref="B64:K64"/>
    <mergeCell ref="L64:S64"/>
    <mergeCell ref="T64:AG64"/>
    <mergeCell ref="AH64:AP64"/>
    <mergeCell ref="B51:M51"/>
    <mergeCell ref="N51:W51"/>
    <mergeCell ref="X51:AG51"/>
    <mergeCell ref="AH51:AP51"/>
    <mergeCell ref="N52:W52"/>
    <mergeCell ref="X52:AG52"/>
    <mergeCell ref="AH52:AP52"/>
    <mergeCell ref="AH48:AP49"/>
    <mergeCell ref="B49:M49"/>
    <mergeCell ref="N49:W49"/>
    <mergeCell ref="X49:AG49"/>
    <mergeCell ref="B50:M50"/>
    <mergeCell ref="N50:W50"/>
    <mergeCell ref="X50:AG50"/>
    <mergeCell ref="AH50:AP50"/>
    <mergeCell ref="B45:M45"/>
    <mergeCell ref="N45:Q45"/>
    <mergeCell ref="R45:AC45"/>
    <mergeCell ref="AD45:AG45"/>
    <mergeCell ref="B48:M48"/>
    <mergeCell ref="N48:W48"/>
    <mergeCell ref="X48:AG48"/>
    <mergeCell ref="AH43:AP43"/>
    <mergeCell ref="B44:M44"/>
    <mergeCell ref="N44:Q44"/>
    <mergeCell ref="R44:U44"/>
    <mergeCell ref="V44:Y44"/>
    <mergeCell ref="Z44:AC44"/>
    <mergeCell ref="AD44:AG44"/>
    <mergeCell ref="AH44:AP44"/>
    <mergeCell ref="B43:M43"/>
    <mergeCell ref="N43:Q43"/>
    <mergeCell ref="R43:U43"/>
    <mergeCell ref="V43:Y43"/>
    <mergeCell ref="Z43:AC43"/>
    <mergeCell ref="AD43:AG43"/>
    <mergeCell ref="AH41:AP41"/>
    <mergeCell ref="B42:M42"/>
    <mergeCell ref="N42:Q42"/>
    <mergeCell ref="R42:U42"/>
    <mergeCell ref="V42:Y42"/>
    <mergeCell ref="Z42:AC42"/>
    <mergeCell ref="AD42:AG42"/>
    <mergeCell ref="AH42:AP42"/>
    <mergeCell ref="B41:M41"/>
    <mergeCell ref="N41:Q41"/>
    <mergeCell ref="R41:U41"/>
    <mergeCell ref="V41:Y41"/>
    <mergeCell ref="Z41:AC41"/>
    <mergeCell ref="AD41:AG41"/>
    <mergeCell ref="B39:M39"/>
    <mergeCell ref="N39:Q39"/>
    <mergeCell ref="R39:U39"/>
    <mergeCell ref="V39:Y39"/>
    <mergeCell ref="Z39:AC39"/>
    <mergeCell ref="AD39:AG39"/>
    <mergeCell ref="AH39:AP39"/>
    <mergeCell ref="BC39:BE39"/>
    <mergeCell ref="B40:M40"/>
    <mergeCell ref="N40:Q40"/>
    <mergeCell ref="R40:U40"/>
    <mergeCell ref="V40:Y40"/>
    <mergeCell ref="Z40:AC40"/>
    <mergeCell ref="AD40:AG40"/>
    <mergeCell ref="AH40:AP40"/>
    <mergeCell ref="BC40:BE40"/>
    <mergeCell ref="BC37:BE37"/>
    <mergeCell ref="B38:M38"/>
    <mergeCell ref="N38:Q38"/>
    <mergeCell ref="R38:U38"/>
    <mergeCell ref="V38:Y38"/>
    <mergeCell ref="Z38:AC38"/>
    <mergeCell ref="AD38:AG38"/>
    <mergeCell ref="AH38:AP38"/>
    <mergeCell ref="AS38:AU38"/>
    <mergeCell ref="AX38:AZ38"/>
    <mergeCell ref="BC38:BE38"/>
    <mergeCell ref="B37:M37"/>
    <mergeCell ref="N37:Q37"/>
    <mergeCell ref="R37:U37"/>
    <mergeCell ref="V37:Y37"/>
    <mergeCell ref="Z37:AC37"/>
    <mergeCell ref="AD37:AG37"/>
    <mergeCell ref="AH37:AP37"/>
    <mergeCell ref="AS37:AU37"/>
    <mergeCell ref="AX37:AZ37"/>
    <mergeCell ref="BC35:BE35"/>
    <mergeCell ref="B36:M36"/>
    <mergeCell ref="N36:Q36"/>
    <mergeCell ref="R36:U36"/>
    <mergeCell ref="V36:Y36"/>
    <mergeCell ref="Z36:AC36"/>
    <mergeCell ref="AD36:AG36"/>
    <mergeCell ref="AH36:AP36"/>
    <mergeCell ref="AS36:AU36"/>
    <mergeCell ref="AX36:AZ36"/>
    <mergeCell ref="BC36:BE36"/>
    <mergeCell ref="B35:M35"/>
    <mergeCell ref="N35:Q35"/>
    <mergeCell ref="R35:U35"/>
    <mergeCell ref="V35:Y35"/>
    <mergeCell ref="Z35:AC35"/>
    <mergeCell ref="AD35:AG35"/>
    <mergeCell ref="AH35:AP35"/>
    <mergeCell ref="AS35:AU35"/>
    <mergeCell ref="AX35:AZ35"/>
    <mergeCell ref="AH33:AP33"/>
    <mergeCell ref="AS33:AU33"/>
    <mergeCell ref="AX33:AZ33"/>
    <mergeCell ref="BC33:BE33"/>
    <mergeCell ref="B34:M34"/>
    <mergeCell ref="N34:Q34"/>
    <mergeCell ref="R34:U34"/>
    <mergeCell ref="V34:Y34"/>
    <mergeCell ref="Z34:AC34"/>
    <mergeCell ref="AD34:AG34"/>
    <mergeCell ref="B33:M33"/>
    <mergeCell ref="N33:Q33"/>
    <mergeCell ref="R33:U33"/>
    <mergeCell ref="V33:Y33"/>
    <mergeCell ref="Z33:AC33"/>
    <mergeCell ref="AF33:AG33"/>
    <mergeCell ref="AH34:AP34"/>
    <mergeCell ref="AS34:AU34"/>
    <mergeCell ref="AX34:AZ34"/>
    <mergeCell ref="BC34:BE34"/>
    <mergeCell ref="BF30:BF32"/>
    <mergeCell ref="R31:U32"/>
    <mergeCell ref="V31:Y32"/>
    <mergeCell ref="AS31:AU31"/>
    <mergeCell ref="AX31:AZ31"/>
    <mergeCell ref="BC31:BE31"/>
    <mergeCell ref="Z32:AC32"/>
    <mergeCell ref="AD32:AG32"/>
    <mergeCell ref="AH32:AP32"/>
    <mergeCell ref="AS32:AU32"/>
    <mergeCell ref="AH30:AP31"/>
    <mergeCell ref="AS30:AU30"/>
    <mergeCell ref="AV30:AV32"/>
    <mergeCell ref="AX30:AZ30"/>
    <mergeCell ref="BA30:BA32"/>
    <mergeCell ref="BC30:BE30"/>
    <mergeCell ref="AX32:AZ32"/>
    <mergeCell ref="BC32:BE32"/>
    <mergeCell ref="B25:H25"/>
    <mergeCell ref="I25:J25"/>
    <mergeCell ref="K25:AH25"/>
    <mergeCell ref="B28:AP28"/>
    <mergeCell ref="B30:M32"/>
    <mergeCell ref="N30:Q32"/>
    <mergeCell ref="R30:U30"/>
    <mergeCell ref="V30:Y30"/>
    <mergeCell ref="Z30:AC30"/>
    <mergeCell ref="AD30:AG31"/>
    <mergeCell ref="B23:H23"/>
    <mergeCell ref="I23:J23"/>
    <mergeCell ref="AJ23:AP23"/>
    <mergeCell ref="B24:H24"/>
    <mergeCell ref="I24:J24"/>
    <mergeCell ref="AJ24:AP24"/>
    <mergeCell ref="B21:H21"/>
    <mergeCell ref="I21:J21"/>
    <mergeCell ref="AJ21:AP21"/>
    <mergeCell ref="B22:H22"/>
    <mergeCell ref="I22:J22"/>
    <mergeCell ref="AJ22:AP22"/>
    <mergeCell ref="B19:H19"/>
    <mergeCell ref="I19:J19"/>
    <mergeCell ref="AJ19:AP19"/>
    <mergeCell ref="B20:H20"/>
    <mergeCell ref="I20:J20"/>
    <mergeCell ref="AJ20:AP20"/>
    <mergeCell ref="AZ18:AZ19"/>
    <mergeCell ref="BA18:BA19"/>
    <mergeCell ref="BC18:BC19"/>
    <mergeCell ref="B18:H18"/>
    <mergeCell ref="I18:J18"/>
    <mergeCell ref="N18:S18"/>
    <mergeCell ref="T18:Y18"/>
    <mergeCell ref="Z18:AG18"/>
    <mergeCell ref="AJ18:AP18"/>
    <mergeCell ref="BD18:BD19"/>
    <mergeCell ref="BE18:BE19"/>
    <mergeCell ref="BF18:BF19"/>
    <mergeCell ref="AS18:AS19"/>
    <mergeCell ref="AT18:AT19"/>
    <mergeCell ref="AU18:AU19"/>
    <mergeCell ref="AV18:AV19"/>
    <mergeCell ref="AX18:AX19"/>
    <mergeCell ref="AY18:AY19"/>
    <mergeCell ref="B16:H17"/>
    <mergeCell ref="I16:J17"/>
    <mergeCell ref="K16:M16"/>
    <mergeCell ref="N16:AG16"/>
    <mergeCell ref="AI16:AI17"/>
    <mergeCell ref="AJ16:AP17"/>
    <mergeCell ref="AS16:AV16"/>
    <mergeCell ref="AX16:BA16"/>
    <mergeCell ref="BC16:BF16"/>
    <mergeCell ref="N17:S17"/>
    <mergeCell ref="T17:Y17"/>
    <mergeCell ref="Z17:AG17"/>
    <mergeCell ref="AS17:AV17"/>
    <mergeCell ref="AX17:BA17"/>
    <mergeCell ref="BC17:BF17"/>
    <mergeCell ref="B2:AP2"/>
    <mergeCell ref="J4:AP4"/>
    <mergeCell ref="AT4:AT5"/>
    <mergeCell ref="J6:AP6"/>
    <mergeCell ref="AR6:AW14"/>
    <mergeCell ref="B9:AP9"/>
    <mergeCell ref="B10:L10"/>
    <mergeCell ref="M10:AE10"/>
    <mergeCell ref="AF10:AP10"/>
    <mergeCell ref="B11:L11"/>
    <mergeCell ref="M11:AE11"/>
    <mergeCell ref="AF11:AP11"/>
    <mergeCell ref="B12:AP12"/>
    <mergeCell ref="B13:L13"/>
    <mergeCell ref="M13:AP13"/>
  </mergeCells>
  <conditionalFormatting sqref="I25:J25">
    <cfRule type="expression" dxfId="68" priority="17">
      <formula>I20=""</formula>
    </cfRule>
    <cfRule type="cellIs" dxfId="67" priority="22" operator="greaterThan">
      <formula>70</formula>
    </cfRule>
  </conditionalFormatting>
  <conditionalFormatting sqref="H101:M102">
    <cfRule type="expression" dxfId="66" priority="21">
      <formula>H101=0</formula>
    </cfRule>
  </conditionalFormatting>
  <conditionalFormatting sqref="H116:M119">
    <cfRule type="expression" dxfId="65" priority="19">
      <formula>H116=0</formula>
    </cfRule>
  </conditionalFormatting>
  <conditionalFormatting sqref="Z101:Z105">
    <cfRule type="expression" dxfId="64" priority="20">
      <formula>Z101=0</formula>
    </cfRule>
  </conditionalFormatting>
  <conditionalFormatting sqref="Z116:Z119">
    <cfRule type="expression" dxfId="63" priority="18">
      <formula>Z116=0</formula>
    </cfRule>
  </conditionalFormatting>
  <conditionalFormatting sqref="N45:Q45">
    <cfRule type="cellIs" dxfId="62" priority="3" operator="greaterThan">
      <formula>30</formula>
    </cfRule>
    <cfRule type="expression" dxfId="61" priority="16">
      <formula>N35=""</formula>
    </cfRule>
  </conditionalFormatting>
  <conditionalFormatting sqref="N50:W50">
    <cfRule type="expression" dxfId="60" priority="15">
      <formula>I20=""</formula>
    </cfRule>
  </conditionalFormatting>
  <conditionalFormatting sqref="N51:W51">
    <cfRule type="expression" dxfId="59" priority="14">
      <formula>N35=""</formula>
    </cfRule>
  </conditionalFormatting>
  <conditionalFormatting sqref="N52:W52">
    <cfRule type="cellIs" dxfId="58" priority="2" operator="greaterThan">
      <formula>100</formula>
    </cfRule>
    <cfRule type="expression" dxfId="57" priority="13">
      <formula>I20=""</formula>
    </cfRule>
  </conditionalFormatting>
  <conditionalFormatting sqref="AD45:AG45">
    <cfRule type="expression" dxfId="56" priority="23">
      <formula>V35=""</formula>
    </cfRule>
  </conditionalFormatting>
  <conditionalFormatting sqref="AH20:AH24">
    <cfRule type="expression" dxfId="55" priority="12">
      <formula>AT20=""</formula>
    </cfRule>
  </conditionalFormatting>
  <conditionalFormatting sqref="AI20:AI24">
    <cfRule type="expression" dxfId="54" priority="11">
      <formula>AT20=""</formula>
    </cfRule>
  </conditionalFormatting>
  <conditionalFormatting sqref="AI25">
    <cfRule type="expression" dxfId="53" priority="10">
      <formula>AT20=""</formula>
    </cfRule>
  </conditionalFormatting>
  <conditionalFormatting sqref="X50:AG50">
    <cfRule type="expression" dxfId="52" priority="9">
      <formula>AT20=""</formula>
    </cfRule>
  </conditionalFormatting>
  <conditionalFormatting sqref="X51:AG51">
    <cfRule type="expression" dxfId="51" priority="8">
      <formula>V35=""</formula>
    </cfRule>
  </conditionalFormatting>
  <conditionalFormatting sqref="X52:AG52">
    <cfRule type="expression" dxfId="50" priority="7">
      <formula>AT20=""</formula>
    </cfRule>
  </conditionalFormatting>
  <conditionalFormatting sqref="Z35:AC39 Z41:AC44">
    <cfRule type="expression" dxfId="49" priority="6">
      <formula>V35=""</formula>
    </cfRule>
  </conditionalFormatting>
  <conditionalFormatting sqref="AD41:AG44">
    <cfRule type="expression" dxfId="48" priority="5">
      <formula>V41=""</formula>
    </cfRule>
  </conditionalFormatting>
  <conditionalFormatting sqref="AD35:AG39">
    <cfRule type="expression" dxfId="47" priority="4">
      <formula>V35=""</formula>
    </cfRule>
  </conditionalFormatting>
  <conditionalFormatting sqref="H103:M105">
    <cfRule type="expression" dxfId="46" priority="1">
      <formula>H103=0</formula>
    </cfRule>
  </conditionalFormatting>
  <pageMargins left="0.19685039370078741" right="0.19685039370078741" top="0.19685039370078741" bottom="0.19685039370078741" header="0.19685039370078741" footer="0.19685039370078741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O85"/>
  <sheetViews>
    <sheetView showGridLines="0" view="pageBreakPreview" zoomScaleSheetLayoutView="100" workbookViewId="0">
      <pane ySplit="1" topLeftCell="A2" activePane="bottomLeft" state="frozen"/>
      <selection activeCell="Z37" sqref="Z37:AC37"/>
      <selection pane="bottomLeft" activeCell="B2" sqref="B2:Z2"/>
    </sheetView>
  </sheetViews>
  <sheetFormatPr defaultColWidth="9.125" defaultRowHeight="17.25" x14ac:dyDescent="0.4"/>
  <cols>
    <col min="1" max="1" width="12" style="29" bestFit="1" customWidth="1"/>
    <col min="2" max="2" width="19.5" style="29" customWidth="1"/>
    <col min="3" max="3" width="7.25" style="29" customWidth="1"/>
    <col min="4" max="6" width="12.75" style="29" customWidth="1"/>
    <col min="7" max="26" width="3" style="29" customWidth="1"/>
    <col min="27" max="27" width="13.375" style="29" customWidth="1"/>
    <col min="28" max="28" width="28.125" style="29" customWidth="1"/>
    <col min="29" max="29" width="14.125" style="29" customWidth="1"/>
    <col min="30" max="16384" width="9.125" style="29"/>
  </cols>
  <sheetData>
    <row r="1" spans="2:41" ht="22.5" customHeight="1" thickBot="1" x14ac:dyDescent="0.45">
      <c r="AA1" s="484">
        <v>4</v>
      </c>
    </row>
    <row r="2" spans="2:41" ht="20.25" customHeight="1" x14ac:dyDescent="0.55000000000000004">
      <c r="B2" s="780" t="s">
        <v>220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42" t="s">
        <v>515</v>
      </c>
      <c r="AB2" s="320" t="str">
        <f>"ผู้บังคับบัญชา "&amp;VLOOKUP($AA$1,DATA!$A:$W,15,0)&amp;VLOOKUP($AA$1,DATA!$A:$W,16,0)&amp;"  "&amp;VLOOKUP($AA$1,DATA!$A:$W,17,0)&amp;" ตำแหน่ง"&amp;(IF(VLOOKUP($AA$1,DATA!$A:$W,19,0)=0,VLOOKUP($AA$1,DATA!$A:$W,18,0),VLOOKUP($AA$1,DATA!$A:$W,18,0)&amp;"("&amp;VLOOKUP($AA$1,DATA!$A:$W,19,0)&amp;" ระดับ"&amp;VLOOKUP($AA$1,DATA!$A:$W,20,0)&amp;") "))&amp;VLOOKUP($AA$1,DATA!$A:$W,21,0)</f>
        <v xml:space="preserve">ผู้บังคับบัญชา นาง นลินภัสร์  โสภณวัฒนะนนท์ ตำแหน่งหัวหน้าสำนักปลัด(นักบริหารงานทั่วไป ระดับต้น) 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2:41" ht="20.25" customHeight="1" x14ac:dyDescent="0.4">
      <c r="B3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การเจ้าหน้าที่     ฝ่าย    -            ส่วน    -     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43"/>
      <c r="AB3" s="363" t="str">
        <f>"ผู้รับการประเมิน "&amp;VLOOKUP($AA$1,DATA!$A:$W,2,0)&amp;VLOOKUP($AA$1,DATA!$A:$W,3,0)&amp;"  "&amp;VLOOKUP($AA$1,DATA!$A:$W,4,0)&amp;" ตำแหน่ง "&amp;(IF(VLOOKUP($AA$1,DATA!$A:$W,6,0)=0,VLOOKUP($AA$1,DATA!$A:$W,5,0)&amp;VLOOKUP($AA$1,DATA!$A:$W,7,0),VLOOKUP($AA$1,DATA!$A:$W,5,0)&amp;"("&amp;VLOOKUP($AA$1,DATA!$A:$W,6,0)&amp;" ระดับ"&amp;VLOOKUP($AA$1,DATA!$A:$W,7,0)&amp;")"))</f>
        <v>ผู้รับการประเมิน นายสัมพันธ์  แสงปราบภัย ตำแหน่ง นักทรัพยากรบุคคล(นักทรัพยากรบุคคล ระดับชำนาญการ)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2:41" ht="20.25" customHeight="1" x14ac:dyDescent="0.55000000000000004">
      <c r="B4" s="765" t="str">
        <f>((IF(VLOOKUP($AA$1,DATA!$A:$AR,13,0)=0,"สำนัก/กอง………………………………………... ",VLOOKUP($AA$1,DATA!$A:$AR,13,0))))</f>
        <v>สำนักปลัดเทศบาล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2:41" ht="6" customHeight="1" x14ac:dyDescent="0.5500000000000000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2:41" ht="24" x14ac:dyDescent="0.4">
      <c r="B6" s="96" t="s">
        <v>226</v>
      </c>
      <c r="AA6" s="799" t="s">
        <v>244</v>
      </c>
      <c r="AB6" s="799"/>
    </row>
    <row r="7" spans="2:41" ht="21.75" x14ac:dyDescent="0.4">
      <c r="B7" s="798" t="s">
        <v>29</v>
      </c>
      <c r="C7" s="798" t="s">
        <v>20</v>
      </c>
      <c r="D7" s="798" t="s">
        <v>227</v>
      </c>
      <c r="E7" s="798"/>
      <c r="F7" s="798"/>
      <c r="G7" s="798" t="s">
        <v>228</v>
      </c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9"/>
      <c r="AB7" s="799"/>
    </row>
    <row r="8" spans="2:41" ht="21.75" x14ac:dyDescent="0.4">
      <c r="B8" s="798"/>
      <c r="C8" s="798"/>
      <c r="D8" s="97" t="s">
        <v>229</v>
      </c>
      <c r="E8" s="97" t="s">
        <v>229</v>
      </c>
      <c r="F8" s="97" t="s">
        <v>229</v>
      </c>
      <c r="G8" s="798" t="s">
        <v>230</v>
      </c>
      <c r="H8" s="798"/>
      <c r="I8" s="798"/>
      <c r="J8" s="798"/>
      <c r="K8" s="798"/>
      <c r="L8" s="798"/>
      <c r="M8" s="798" t="s">
        <v>231</v>
      </c>
      <c r="N8" s="798"/>
      <c r="O8" s="798"/>
      <c r="P8" s="798"/>
      <c r="Q8" s="798"/>
      <c r="R8" s="798"/>
      <c r="S8" s="798" t="s">
        <v>232</v>
      </c>
      <c r="T8" s="798"/>
      <c r="U8" s="798"/>
      <c r="V8" s="798"/>
      <c r="W8" s="798"/>
      <c r="X8" s="798"/>
      <c r="Y8" s="798"/>
      <c r="Z8" s="798"/>
      <c r="AA8" s="799"/>
      <c r="AB8" s="799"/>
    </row>
    <row r="9" spans="2:41" ht="21.75" x14ac:dyDescent="0.4">
      <c r="B9" s="798"/>
      <c r="C9" s="798"/>
      <c r="D9" s="98" t="s">
        <v>25</v>
      </c>
      <c r="E9" s="98" t="s">
        <v>26</v>
      </c>
      <c r="F9" s="98" t="s">
        <v>27</v>
      </c>
      <c r="G9" s="99">
        <v>0.5</v>
      </c>
      <c r="H9" s="99">
        <v>1</v>
      </c>
      <c r="I9" s="99">
        <v>1.5</v>
      </c>
      <c r="J9" s="99">
        <v>2</v>
      </c>
      <c r="K9" s="99">
        <v>2.5</v>
      </c>
      <c r="L9" s="99">
        <v>3</v>
      </c>
      <c r="M9" s="99">
        <v>0.5</v>
      </c>
      <c r="N9" s="99">
        <v>1</v>
      </c>
      <c r="O9" s="99">
        <v>1.5</v>
      </c>
      <c r="P9" s="99">
        <v>2</v>
      </c>
      <c r="Q9" s="99">
        <v>2.5</v>
      </c>
      <c r="R9" s="99">
        <v>3</v>
      </c>
      <c r="S9" s="99">
        <v>0.5</v>
      </c>
      <c r="T9" s="99">
        <v>1</v>
      </c>
      <c r="U9" s="99">
        <v>1.5</v>
      </c>
      <c r="V9" s="99">
        <v>2</v>
      </c>
      <c r="W9" s="99">
        <v>2.5</v>
      </c>
      <c r="X9" s="99">
        <v>3</v>
      </c>
      <c r="Y9" s="99">
        <v>3.5</v>
      </c>
      <c r="Z9" s="99">
        <v>4</v>
      </c>
      <c r="AA9" s="799"/>
      <c r="AB9" s="799"/>
    </row>
    <row r="10" spans="2:41" ht="42" customHeight="1" x14ac:dyDescent="0.4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799"/>
      <c r="AB10" s="799"/>
    </row>
    <row r="11" spans="2:41" ht="42" customHeight="1" x14ac:dyDescent="0.4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2:41" ht="42" customHeight="1" x14ac:dyDescent="0.4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2:41" ht="42" customHeight="1" x14ac:dyDescent="0.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2:41" ht="42" customHeight="1" x14ac:dyDescent="0.4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2:41" s="33" customFormat="1" ht="22.5" customHeight="1" x14ac:dyDescent="0.5">
      <c r="B15" s="101" t="s">
        <v>43</v>
      </c>
      <c r="C15" s="102">
        <v>70</v>
      </c>
      <c r="D15" s="784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6"/>
    </row>
    <row r="16" spans="2:41" s="33" customFormat="1" ht="6.75" customHeight="1" x14ac:dyDescent="0.5"/>
    <row r="17" spans="2:41" s="33" customFormat="1" ht="21.75" customHeight="1" x14ac:dyDescent="0.5">
      <c r="B17" s="103" t="s">
        <v>240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2:41" s="33" customFormat="1" ht="21.75" customHeight="1" x14ac:dyDescent="0.5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2:41" s="33" customFormat="1" ht="21.75" customHeight="1" x14ac:dyDescent="0.5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2:41" s="33" customFormat="1" ht="9.75" customHeight="1" x14ac:dyDescent="0.5"/>
    <row r="21" spans="2:41" s="33" customFormat="1" ht="18.75" customHeight="1" x14ac:dyDescent="0.5"/>
    <row r="22" spans="2:41" s="34" customFormat="1" ht="21.75" customHeight="1" x14ac:dyDescent="0.55000000000000004">
      <c r="B22" s="22" t="s">
        <v>150</v>
      </c>
      <c r="C22" s="775" t="str">
        <f>IF(VLOOKUP($AA$1,DATA!$A:$W,15,0)="นาย"," ",IF(VLOOKUP($AA$1,DATA!$A:$W,15,0)="นาง"," ",IF(VLOOKUP($AA$1,DATA!$A:$W,15,0)="นางสาว"," ",VLOOKUP($AA$1,DATA!$A:$W,15,0))))</f>
        <v xml:space="preserve">นาง </v>
      </c>
      <c r="D22" s="775"/>
      <c r="E22" s="775"/>
      <c r="F22" s="21" t="s">
        <v>210</v>
      </c>
      <c r="J22" s="22" t="s">
        <v>150</v>
      </c>
      <c r="K22" s="775" t="str">
        <f>IF(VLOOKUP($AA$1,DATA!$A:$W,2,0)="นาย"," ",IF(VLOOKUP($AA$1,DATA!$A:$W,2,0)="นาง"," ",IF(VLOOKUP($AA$1,DATA!$A:$W,2,0)="นางสาว"," ",VLOOKUP($AA$1,DATA!$A:$W,2,0))))</f>
        <v xml:space="preserve"> </v>
      </c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21" t="s">
        <v>211</v>
      </c>
    </row>
    <row r="23" spans="2:41" s="34" customFormat="1" ht="21.75" customHeight="1" x14ac:dyDescent="0.55000000000000004">
      <c r="C23" s="747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(นลินภัสร์  โสภณวัฒนะนนท์)</v>
      </c>
      <c r="D23" s="747"/>
      <c r="E23" s="747"/>
      <c r="J23" s="20"/>
      <c r="K23" s="747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(นายสัมพันธ์  แสงปราบภัย)</v>
      </c>
      <c r="L23" s="747"/>
      <c r="M23" s="747"/>
      <c r="N23" s="747"/>
      <c r="O23" s="747"/>
      <c r="P23" s="747"/>
      <c r="Q23" s="747"/>
      <c r="R23" s="747"/>
      <c r="S23" s="747"/>
      <c r="T23" s="747"/>
      <c r="U23" s="747"/>
      <c r="V23" s="747"/>
    </row>
    <row r="24" spans="2:41" s="34" customFormat="1" ht="20.25" customHeight="1" x14ac:dyDescent="0.55000000000000004">
      <c r="B24" s="22" t="s">
        <v>111</v>
      </c>
      <c r="C24" s="746" t="str">
        <f>VLOOKUP($AA$1,DATA!$A:$W,18,0)</f>
        <v>หัวหน้าสำนักปลัด</v>
      </c>
      <c r="D24" s="746"/>
      <c r="E24" s="746"/>
      <c r="J24" s="22" t="s">
        <v>111</v>
      </c>
      <c r="K24" s="746" t="str">
        <f>IF(VLOOKUP($AA$1,DATA!$A:$W,6,0)=0,VLOOKUP($AA$1,DATA!$A:$W,5,0)&amp;VLOOKUP($AA$1,DATA!$A:$W,7,0),VLOOKUP($AA$1,DATA!$A:$W,5,0))</f>
        <v>นักทรัพยากรบุคคล</v>
      </c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</row>
    <row r="25" spans="2:41" s="34" customFormat="1" ht="20.25" customHeight="1" x14ac:dyDescent="0.55000000000000004">
      <c r="B25" s="22"/>
      <c r="C25" s="746" t="str">
        <f>IF(VLOOKUP($AA$1,DATA!$A:$W,19,0)=0,"",("("&amp;VLOOKUP($AA$1,DATA!$A:$W,19,0)&amp;" ระดับ"&amp;VLOOKUP($AA$1,DATA!$A:$W,20,0)&amp;")"))</f>
        <v>(นักบริหารงานทั่วไป ระดับต้น)</v>
      </c>
      <c r="D25" s="746"/>
      <c r="E25" s="746"/>
      <c r="J25" s="22"/>
      <c r="K25" s="746" t="str">
        <f>IF(VLOOKUP($AA$1,DATA!$A:$W,6,0)=0,"",("("&amp;VLOOKUP($AA$1,DATA!$A:$W,6,0)&amp;" ระดับ"&amp;VLOOKUP($AA$1,DATA!$A:$W,7,0)&amp;")"))</f>
        <v>(นักทรัพยากรบุคคล ระดับชำนาญการ)</v>
      </c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</row>
    <row r="26" spans="2:41" s="34" customFormat="1" ht="20.25" customHeight="1" x14ac:dyDescent="0.55000000000000004">
      <c r="B26" s="22"/>
      <c r="C26" s="746" t="str">
        <f>IF(VLOOKUP($AA$1,DATA!$A:$W,21,0)=0,"",VLOOKUP($AA$1,DATA!$A:$W,21,0))</f>
        <v/>
      </c>
      <c r="D26" s="746"/>
      <c r="E26" s="746"/>
      <c r="J26" s="22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</row>
    <row r="27" spans="2:41" s="34" customFormat="1" ht="24" x14ac:dyDescent="0.55000000000000004">
      <c r="B27" s="22" t="s">
        <v>144</v>
      </c>
      <c r="C27" s="1243" t="s">
        <v>195</v>
      </c>
      <c r="D27" s="1243"/>
      <c r="E27" s="1243"/>
      <c r="J27" s="22" t="s">
        <v>144</v>
      </c>
      <c r="K27" s="1243" t="s">
        <v>195</v>
      </c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</row>
    <row r="28" spans="2:41" ht="20.25" customHeight="1" x14ac:dyDescent="0.4">
      <c r="B28" s="763" t="s">
        <v>220</v>
      </c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2:41" ht="20.25" customHeight="1" x14ac:dyDescent="0.4">
      <c r="B2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การเจ้าหน้าที่     ฝ่าย    -            ส่วน    -     </v>
      </c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2:41" ht="20.25" customHeight="1" x14ac:dyDescent="0.55000000000000004">
      <c r="B30" s="765" t="str">
        <f>((IF(VLOOKUP($AA$1,DATA!$A:$AR,13,0)=0,"สำนัก/กอง………………………………………... ",VLOOKUP($AA$1,DATA!$A:$AR,13,0))))</f>
        <v>สำนักปลัดเทศบาล</v>
      </c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2:41" ht="6.75" customHeight="1" x14ac:dyDescent="0.4"/>
    <row r="32" spans="2:41" ht="20.25" customHeight="1" x14ac:dyDescent="0.55000000000000004">
      <c r="B32" s="32" t="s">
        <v>243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27" s="35" customFormat="1" ht="24" x14ac:dyDescent="0.2">
      <c r="B33" s="791" t="s">
        <v>50</v>
      </c>
      <c r="C33" s="791"/>
      <c r="D33" s="791"/>
      <c r="E33" s="106" t="s">
        <v>20</v>
      </c>
      <c r="F33" s="107" t="s">
        <v>237</v>
      </c>
      <c r="G33" s="777" t="s">
        <v>235</v>
      </c>
      <c r="H33" s="777"/>
      <c r="I33" s="777"/>
      <c r="J33" s="777"/>
      <c r="K33" s="777" t="s">
        <v>233</v>
      </c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</row>
    <row r="34" spans="1:27" s="35" customFormat="1" ht="24" x14ac:dyDescent="0.2">
      <c r="B34" s="791"/>
      <c r="C34" s="791"/>
      <c r="D34" s="791"/>
      <c r="E34" s="108"/>
      <c r="F34" s="109" t="s">
        <v>238</v>
      </c>
      <c r="G34" s="767" t="s">
        <v>236</v>
      </c>
      <c r="H34" s="767"/>
      <c r="I34" s="767"/>
      <c r="J34" s="767"/>
      <c r="K34" s="767" t="s">
        <v>234</v>
      </c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</row>
    <row r="35" spans="1:27" s="35" customFormat="1" ht="24" x14ac:dyDescent="0.2">
      <c r="B35" s="791"/>
      <c r="C35" s="791"/>
      <c r="D35" s="791"/>
      <c r="E35" s="110"/>
      <c r="F35" s="111" t="s">
        <v>239</v>
      </c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772"/>
      <c r="Y35" s="772"/>
      <c r="Z35" s="772"/>
    </row>
    <row r="36" spans="1:27" ht="24" x14ac:dyDescent="0.4">
      <c r="B36" s="776" t="s">
        <v>51</v>
      </c>
      <c r="C36" s="776"/>
      <c r="D36" s="776"/>
      <c r="E36" s="106"/>
      <c r="F36" s="106"/>
      <c r="G36" s="777"/>
      <c r="H36" s="777"/>
      <c r="I36" s="777"/>
      <c r="J36" s="777"/>
      <c r="K36" s="779"/>
      <c r="L36" s="779"/>
      <c r="M36" s="779"/>
      <c r="N36" s="779"/>
      <c r="O36" s="779"/>
      <c r="P36" s="779"/>
      <c r="Q36" s="779"/>
      <c r="R36" s="779"/>
      <c r="S36" s="779"/>
      <c r="T36" s="779"/>
      <c r="U36" s="779"/>
      <c r="V36" s="779"/>
      <c r="W36" s="779"/>
      <c r="X36" s="779"/>
      <c r="Y36" s="779"/>
      <c r="Z36" s="779"/>
    </row>
    <row r="37" spans="1:27" ht="24" x14ac:dyDescent="0.4">
      <c r="A37" s="224" t="s">
        <v>569</v>
      </c>
      <c r="B37" s="766" t="str">
        <f>IF(A37="","","1. "&amp;VLOOKUP(A37,SMTN!$A:$E,2,0))</f>
        <v xml:space="preserve">1. การมุ่งผลสัมฤทธิ์ </v>
      </c>
      <c r="C37" s="766"/>
      <c r="D37" s="766"/>
      <c r="E37" s="108"/>
      <c r="F37" s="108"/>
      <c r="G37" s="767"/>
      <c r="H37" s="767"/>
      <c r="I37" s="767"/>
      <c r="J37" s="767"/>
      <c r="K37" s="768" t="str">
        <f>IF(G37="","",VLOOKUP(AA37,SMTN!$A:$C,2,0))</f>
        <v/>
      </c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768"/>
      <c r="Y37" s="768"/>
      <c r="Z37" s="768"/>
      <c r="AA37" s="269" t="str">
        <f>A37&amp;G37</f>
        <v>A01</v>
      </c>
    </row>
    <row r="38" spans="1:27" ht="21" customHeight="1" x14ac:dyDescent="0.4">
      <c r="A38" s="224" t="s">
        <v>570</v>
      </c>
      <c r="B38" s="766" t="str">
        <f>IF(A38="","","2. "&amp;VLOOKUP(A38,SMTN!$A:$E,2,0))</f>
        <v>2. การยึดมั่นในความถูกต้องและจริยธรรม</v>
      </c>
      <c r="C38" s="766"/>
      <c r="D38" s="766"/>
      <c r="E38" s="108"/>
      <c r="F38" s="108"/>
      <c r="G38" s="767"/>
      <c r="H38" s="767"/>
      <c r="I38" s="767"/>
      <c r="J38" s="767"/>
      <c r="K38" s="768" t="str">
        <f>IF(G38="","",VLOOKUP(AA38,SMTN!$A:$C,2,0))</f>
        <v/>
      </c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269" t="str">
        <f t="shared" ref="AA38:AA41" si="0">A38&amp;G38</f>
        <v>A02</v>
      </c>
    </row>
    <row r="39" spans="1:27" ht="21" customHeight="1" x14ac:dyDescent="0.4">
      <c r="A39" s="224" t="s">
        <v>571</v>
      </c>
      <c r="B39" s="766" t="str">
        <f>IF(A39="","","3. "&amp;VLOOKUP(A39,SMTN!$A:$E,2,0))</f>
        <v xml:space="preserve">3. ความเข้าใจในองค์กรและระบบงาน </v>
      </c>
      <c r="C39" s="766"/>
      <c r="D39" s="766"/>
      <c r="E39" s="108"/>
      <c r="F39" s="108"/>
      <c r="G39" s="767"/>
      <c r="H39" s="767"/>
      <c r="I39" s="767"/>
      <c r="J39" s="767"/>
      <c r="K39" s="768" t="str">
        <f>IF(G39="","",VLOOKUP(AA39,SMTN!$A:$C,2,0))</f>
        <v/>
      </c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768"/>
      <c r="Z39" s="768"/>
      <c r="AA39" s="269" t="str">
        <f t="shared" si="0"/>
        <v>A03</v>
      </c>
    </row>
    <row r="40" spans="1:27" ht="21" customHeight="1" x14ac:dyDescent="0.4">
      <c r="A40" s="224" t="s">
        <v>572</v>
      </c>
      <c r="B40" s="766" t="str">
        <f>IF(A40="","","4. "&amp;VLOOKUP(A40,SMTN!$A:$E,2,0))</f>
        <v xml:space="preserve">4. การบริการเป็นเลิศ </v>
      </c>
      <c r="C40" s="766"/>
      <c r="D40" s="766"/>
      <c r="E40" s="108"/>
      <c r="F40" s="108"/>
      <c r="G40" s="767"/>
      <c r="H40" s="767"/>
      <c r="I40" s="767"/>
      <c r="J40" s="767"/>
      <c r="K40" s="768" t="str">
        <f>IF(G40="","",VLOOKUP(AA40,SMTN!$A:$C,2,0))</f>
        <v/>
      </c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269" t="str">
        <f t="shared" si="0"/>
        <v>A04</v>
      </c>
    </row>
    <row r="41" spans="1:27" ht="21" customHeight="1" x14ac:dyDescent="0.4">
      <c r="A41" s="224" t="s">
        <v>573</v>
      </c>
      <c r="B41" s="766" t="str">
        <f>IF(A41="","","5. "&amp;VLOOKUP(A41,SMTN!$A:$E,2,0))</f>
        <v xml:space="preserve">5. การทำงานเป็นทีม </v>
      </c>
      <c r="C41" s="766"/>
      <c r="D41" s="766"/>
      <c r="E41" s="110"/>
      <c r="F41" s="110"/>
      <c r="G41" s="772"/>
      <c r="H41" s="772"/>
      <c r="I41" s="772"/>
      <c r="J41" s="772"/>
      <c r="K41" s="773" t="str">
        <f>IF(G41="","",VLOOKUP(AA41,SMTN!$A:$C,2,0))</f>
        <v/>
      </c>
      <c r="L41" s="773"/>
      <c r="M41" s="773"/>
      <c r="N41" s="773"/>
      <c r="O41" s="773"/>
      <c r="P41" s="773"/>
      <c r="Q41" s="773"/>
      <c r="R41" s="773"/>
      <c r="S41" s="773"/>
      <c r="T41" s="773"/>
      <c r="U41" s="773"/>
      <c r="V41" s="773"/>
      <c r="W41" s="773"/>
      <c r="X41" s="773"/>
      <c r="Y41" s="773"/>
      <c r="Z41" s="773"/>
      <c r="AA41" s="269" t="str">
        <f t="shared" si="0"/>
        <v>A05</v>
      </c>
    </row>
    <row r="42" spans="1:27" ht="24" x14ac:dyDescent="0.4">
      <c r="A42" s="267" t="s">
        <v>1078</v>
      </c>
      <c r="B42" s="797" t="s">
        <v>245</v>
      </c>
      <c r="C42" s="797"/>
      <c r="D42" s="797"/>
      <c r="E42" s="106"/>
      <c r="F42" s="106"/>
      <c r="G42" s="777"/>
      <c r="H42" s="777"/>
      <c r="I42" s="777"/>
      <c r="J42" s="777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  <c r="AA42" s="270"/>
    </row>
    <row r="43" spans="1:27" ht="24" x14ac:dyDescent="0.4">
      <c r="A43" s="357"/>
      <c r="B43" s="766" t="str">
        <f>IF(A43="","","1. "&amp;VLOOKUP(A43,SMTN!$A:$E,2,0))</f>
        <v/>
      </c>
      <c r="C43" s="766"/>
      <c r="D43" s="766"/>
      <c r="E43" s="108"/>
      <c r="F43" s="108"/>
      <c r="G43" s="767"/>
      <c r="H43" s="767"/>
      <c r="I43" s="767"/>
      <c r="J43" s="767"/>
      <c r="K43" s="768" t="str">
        <f>IF(G43="","",VLOOKUP(AA43,SMTN!$A:$C,2,0))</f>
        <v/>
      </c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  <c r="AA43" s="269" t="str">
        <f>A43&amp;G43</f>
        <v/>
      </c>
    </row>
    <row r="44" spans="1:27" ht="24" x14ac:dyDescent="0.4">
      <c r="A44" s="357"/>
      <c r="B44" s="766" t="str">
        <f>IF(A44="","","2. "&amp;VLOOKUP(A44,SMTN!$A:$E,2,0))</f>
        <v/>
      </c>
      <c r="C44" s="766"/>
      <c r="D44" s="766"/>
      <c r="E44" s="108"/>
      <c r="F44" s="108"/>
      <c r="G44" s="767"/>
      <c r="H44" s="767"/>
      <c r="I44" s="767"/>
      <c r="J44" s="767"/>
      <c r="K44" s="768" t="str">
        <f>IF(G44="","",VLOOKUP(AA44,SMTN!$A:$C,2,0))</f>
        <v/>
      </c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269" t="str">
        <f t="shared" ref="AA44:AA46" si="1">A44&amp;G44</f>
        <v/>
      </c>
    </row>
    <row r="45" spans="1:27" ht="24" x14ac:dyDescent="0.4">
      <c r="A45" s="357"/>
      <c r="B45" s="766" t="str">
        <f>IF(A45="","","3. "&amp;VLOOKUP(A45,SMTN!$A:$E,2,0))</f>
        <v/>
      </c>
      <c r="C45" s="766"/>
      <c r="D45" s="766"/>
      <c r="E45" s="108"/>
      <c r="F45" s="108"/>
      <c r="G45" s="767"/>
      <c r="H45" s="767"/>
      <c r="I45" s="767"/>
      <c r="J45" s="767"/>
      <c r="K45" s="768" t="str">
        <f>IF(G45="","",VLOOKUP(AA45,SMTN!$A:$C,2,0))</f>
        <v/>
      </c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269" t="str">
        <f t="shared" si="1"/>
        <v/>
      </c>
    </row>
    <row r="46" spans="1:27" ht="24" x14ac:dyDescent="0.4">
      <c r="A46" s="357"/>
      <c r="B46" s="766" t="str">
        <f>IF(A46="","","4. "&amp;VLOOKUP(A46,SMTN!$A:$E,2,0))</f>
        <v/>
      </c>
      <c r="C46" s="766"/>
      <c r="D46" s="766"/>
      <c r="E46" s="108"/>
      <c r="F46" s="108"/>
      <c r="G46" s="767"/>
      <c r="H46" s="767"/>
      <c r="I46" s="767"/>
      <c r="J46" s="767"/>
      <c r="K46" s="768" t="str">
        <f>IF(G46="","",VLOOKUP(AA46,SMTN!$A:$C,2,0))</f>
        <v/>
      </c>
      <c r="L46" s="768"/>
      <c r="M46" s="768"/>
      <c r="N46" s="768"/>
      <c r="O46" s="768"/>
      <c r="P46" s="768"/>
      <c r="Q46" s="768"/>
      <c r="R46" s="768"/>
      <c r="S46" s="768"/>
      <c r="T46" s="768"/>
      <c r="U46" s="768"/>
      <c r="V46" s="768"/>
      <c r="W46" s="768"/>
      <c r="X46" s="768"/>
      <c r="Y46" s="768"/>
      <c r="Z46" s="768"/>
      <c r="AA46" s="269" t="str">
        <f t="shared" si="1"/>
        <v/>
      </c>
    </row>
    <row r="47" spans="1:27" ht="24" x14ac:dyDescent="0.4">
      <c r="A47" s="357"/>
      <c r="B47" s="766" t="str">
        <f>IF(A47="","","5. "&amp;VLOOKUP(A47,SMTN!$A:$E,2,0))</f>
        <v/>
      </c>
      <c r="C47" s="766"/>
      <c r="D47" s="766"/>
      <c r="E47" s="110"/>
      <c r="F47" s="110"/>
      <c r="G47" s="772"/>
      <c r="H47" s="772"/>
      <c r="I47" s="772"/>
      <c r="J47" s="772"/>
      <c r="K47" s="773" t="str">
        <f>IF(G47="","",VLOOKUP(AA47,SMTN!$A:$C,2,0))</f>
        <v/>
      </c>
      <c r="L47" s="773"/>
      <c r="M47" s="773"/>
      <c r="N47" s="773"/>
      <c r="O47" s="773"/>
      <c r="P47" s="773"/>
      <c r="Q47" s="773"/>
      <c r="R47" s="773"/>
      <c r="S47" s="773"/>
      <c r="T47" s="773"/>
      <c r="U47" s="773"/>
      <c r="V47" s="773"/>
      <c r="W47" s="773"/>
      <c r="X47" s="773"/>
      <c r="Y47" s="773"/>
      <c r="Z47" s="773"/>
      <c r="AA47" s="270"/>
    </row>
    <row r="48" spans="1:27" ht="24" x14ac:dyDescent="0.55000000000000004">
      <c r="B48" s="794" t="s">
        <v>43</v>
      </c>
      <c r="C48" s="794"/>
      <c r="D48" s="794"/>
      <c r="E48" s="112">
        <v>30</v>
      </c>
      <c r="F48" s="105"/>
      <c r="G48" s="105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2:27" s="33" customFormat="1" ht="6.75" customHeight="1" x14ac:dyDescent="0.5"/>
    <row r="50" spans="2:27" s="33" customFormat="1" ht="21.75" customHeight="1" x14ac:dyDescent="0.5"/>
    <row r="51" spans="2:27" s="33" customFormat="1" ht="21.75" customHeight="1" x14ac:dyDescent="0.5"/>
    <row r="52" spans="2:27" s="34" customFormat="1" ht="21.75" customHeight="1" x14ac:dyDescent="0.55000000000000004">
      <c r="B52" s="22" t="s">
        <v>150</v>
      </c>
      <c r="C52" s="775" t="str">
        <f>IF(VLOOKUP($AA$1,DATA!$A:$W,15,0)="นาย"," ",IF(VLOOKUP($AA$1,DATA!$A:$W,15,0)="นาง"," ",IF(VLOOKUP($AA$1,DATA!$A:$W,15,0)="นางสาว"," ",VLOOKUP($AA$1,DATA!$A:$W,15,0))))</f>
        <v xml:space="preserve">นาง </v>
      </c>
      <c r="D52" s="775"/>
      <c r="E52" s="775"/>
      <c r="F52" s="21" t="s">
        <v>210</v>
      </c>
      <c r="J52" s="22" t="s">
        <v>150</v>
      </c>
      <c r="K52" s="775" t="str">
        <f>IF(VLOOKUP($AA$1,DATA!$A:$W,2,0)="นาย"," ",IF(VLOOKUP($AA$1,DATA!$A:$W,2,0)="นาง"," ",IF(VLOOKUP($AA$1,DATA!$A:$W,2,0)="นางสาว"," ",VLOOKUP($AA$1,DATA!$A:$W,2,0))))</f>
        <v xml:space="preserve"> </v>
      </c>
      <c r="L52" s="775"/>
      <c r="M52" s="775"/>
      <c r="N52" s="775"/>
      <c r="O52" s="775"/>
      <c r="P52" s="775"/>
      <c r="Q52" s="775"/>
      <c r="R52" s="775"/>
      <c r="S52" s="775"/>
      <c r="T52" s="775"/>
      <c r="U52" s="775"/>
      <c r="V52" s="775"/>
      <c r="W52" s="21" t="s">
        <v>211</v>
      </c>
    </row>
    <row r="53" spans="2:27" s="34" customFormat="1" ht="21.75" customHeight="1" x14ac:dyDescent="0.55000000000000004">
      <c r="C53" s="747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(นลินภัสร์  โสภณวัฒนะนนท์)</v>
      </c>
      <c r="D53" s="747"/>
      <c r="E53" s="747"/>
      <c r="J53" s="20"/>
      <c r="K53" s="747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(นายสัมพันธ์  แสงปราบภัย)</v>
      </c>
      <c r="L53" s="747"/>
      <c r="M53" s="747"/>
      <c r="N53" s="747"/>
      <c r="O53" s="747"/>
      <c r="P53" s="747"/>
      <c r="Q53" s="747"/>
      <c r="R53" s="747"/>
      <c r="S53" s="747"/>
      <c r="T53" s="747"/>
      <c r="U53" s="747"/>
      <c r="V53" s="747"/>
    </row>
    <row r="54" spans="2:27" s="34" customFormat="1" ht="20.25" customHeight="1" x14ac:dyDescent="0.55000000000000004">
      <c r="B54" s="22" t="s">
        <v>111</v>
      </c>
      <c r="C54" s="746" t="str">
        <f>VLOOKUP($AA$1,DATA!$A:$W,18,0)</f>
        <v>หัวหน้าสำนักปลัด</v>
      </c>
      <c r="D54" s="746"/>
      <c r="E54" s="746"/>
      <c r="J54" s="22" t="s">
        <v>111</v>
      </c>
      <c r="K54" s="746" t="str">
        <f>IF(VLOOKUP($AA$1,DATA!$A:$W,6,0)=0,VLOOKUP($AA$1,DATA!$A:$W,5,0)&amp;VLOOKUP($AA$1,DATA!$A:$W,7,0),VLOOKUP($AA$1,DATA!$A:$W,5,0))</f>
        <v>นักทรัพยากรบุคคล</v>
      </c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</row>
    <row r="55" spans="2:27" s="34" customFormat="1" ht="20.25" customHeight="1" x14ac:dyDescent="0.55000000000000004">
      <c r="B55" s="22"/>
      <c r="C55" s="746" t="str">
        <f>IF(VLOOKUP($AA$1,DATA!$A:$W,19,0)=0,"",("("&amp;VLOOKUP($AA$1,DATA!$A:$W,19,0)&amp;" ระดับ"&amp;VLOOKUP($AA$1,DATA!$A:$W,20,0)&amp;")"))</f>
        <v>(นักบริหารงานทั่วไป ระดับต้น)</v>
      </c>
      <c r="D55" s="746"/>
      <c r="E55" s="746"/>
      <c r="J55" s="22"/>
      <c r="K55" s="746" t="str">
        <f>IF(VLOOKUP($AA$1,DATA!$A:$W,6,0)=0,"",("("&amp;VLOOKUP($AA$1,DATA!$A:$W,6,0)&amp;" ระดับ"&amp;VLOOKUP($AA$1,DATA!$A:$W,7,0)&amp;")"))</f>
        <v>(นักทรัพยากรบุคคล ระดับชำนาญการ)</v>
      </c>
      <c r="L55" s="746"/>
      <c r="M55" s="746"/>
      <c r="N55" s="746"/>
      <c r="O55" s="746"/>
      <c r="P55" s="746"/>
      <c r="Q55" s="746"/>
      <c r="R55" s="746"/>
      <c r="S55" s="746"/>
      <c r="T55" s="746"/>
      <c r="U55" s="746"/>
      <c r="V55" s="746"/>
    </row>
    <row r="56" spans="2:27" s="34" customFormat="1" ht="20.25" customHeight="1" x14ac:dyDescent="0.55000000000000004">
      <c r="B56" s="22"/>
      <c r="C56" s="746" t="str">
        <f>IF(VLOOKUP($AA$1,DATA!$A:$W,21,0)=0,"",VLOOKUP($AA$1,DATA!$A:$W,21,0))</f>
        <v/>
      </c>
      <c r="D56" s="746"/>
      <c r="E56" s="746"/>
      <c r="J56" s="22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</row>
    <row r="57" spans="2:27" s="34" customFormat="1" ht="24" x14ac:dyDescent="0.55000000000000004">
      <c r="B57" s="22" t="s">
        <v>144</v>
      </c>
      <c r="C57" s="747" t="s">
        <v>195</v>
      </c>
      <c r="D57" s="747"/>
      <c r="E57" s="747"/>
      <c r="J57" s="22" t="s">
        <v>144</v>
      </c>
      <c r="K57" s="747" t="s">
        <v>195</v>
      </c>
      <c r="L57" s="747"/>
      <c r="M57" s="747"/>
      <c r="N57" s="747"/>
      <c r="O57" s="747"/>
      <c r="P57" s="747"/>
      <c r="Q57" s="747"/>
      <c r="R57" s="747"/>
      <c r="S57" s="747"/>
      <c r="T57" s="747"/>
      <c r="U57" s="747"/>
      <c r="V57" s="747"/>
    </row>
    <row r="58" spans="2:27" s="33" customFormat="1" ht="24" x14ac:dyDescent="0.5">
      <c r="B58" s="763" t="s">
        <v>220</v>
      </c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3"/>
      <c r="Z58" s="763"/>
    </row>
    <row r="59" spans="2:27" ht="24" x14ac:dyDescent="0.4">
      <c r="B5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การเจ้าหน้าที่     ฝ่าย    -            ส่วน    -     </v>
      </c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764"/>
      <c r="Y59" s="764"/>
      <c r="Z59" s="764"/>
    </row>
    <row r="60" spans="2:27" ht="24" x14ac:dyDescent="0.55000000000000004">
      <c r="B60" s="765" t="str">
        <f>((IF(VLOOKUP($AA$1,DATA!$A:$AR,13,0)=0,"สำนัก/กอง………………………………………... ",VLOOKUP($AA$1,DATA!$A:$AR,13,0))))</f>
        <v>สำนักปลัดเทศบาล</v>
      </c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765"/>
      <c r="X60" s="765"/>
      <c r="Y60" s="765"/>
      <c r="Z60" s="765"/>
    </row>
    <row r="63" spans="2:27" s="36" customFormat="1" ht="25.5" customHeight="1" x14ac:dyDescent="0.55000000000000004">
      <c r="B63" s="755" t="s">
        <v>242</v>
      </c>
      <c r="C63" s="755"/>
      <c r="D63" s="755" t="s">
        <v>140</v>
      </c>
      <c r="E63" s="755"/>
      <c r="F63" s="755"/>
      <c r="G63" s="755" t="s">
        <v>141</v>
      </c>
      <c r="H63" s="755"/>
      <c r="I63" s="755"/>
      <c r="J63" s="755"/>
      <c r="K63" s="755"/>
      <c r="L63" s="755"/>
      <c r="M63" s="755"/>
      <c r="N63" s="755" t="s">
        <v>142</v>
      </c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29"/>
    </row>
    <row r="64" spans="2:27" ht="174.75" customHeight="1" x14ac:dyDescent="0.4">
      <c r="B64" s="756"/>
      <c r="C64" s="756"/>
      <c r="D64" s="757"/>
      <c r="E64" s="758"/>
      <c r="F64" s="759"/>
      <c r="G64" s="760"/>
      <c r="H64" s="761"/>
      <c r="I64" s="761"/>
      <c r="J64" s="761"/>
      <c r="K64" s="761"/>
      <c r="L64" s="761"/>
      <c r="M64" s="762"/>
      <c r="N64" s="757"/>
      <c r="O64" s="758"/>
      <c r="P64" s="758"/>
      <c r="Q64" s="758"/>
      <c r="R64" s="758"/>
      <c r="S64" s="758"/>
      <c r="T64" s="758"/>
      <c r="U64" s="758"/>
      <c r="V64" s="758"/>
      <c r="W64" s="758"/>
      <c r="X64" s="758"/>
      <c r="Y64" s="758"/>
      <c r="Z64" s="759"/>
    </row>
    <row r="65" spans="2:23" ht="22.5" customHeight="1" x14ac:dyDescent="0.4"/>
    <row r="66" spans="2:23" ht="22.5" customHeight="1" x14ac:dyDescent="0.4"/>
    <row r="67" spans="2:23" ht="22.5" customHeight="1" x14ac:dyDescent="0.4"/>
    <row r="68" spans="2:23" s="34" customFormat="1" ht="21.75" customHeight="1" x14ac:dyDescent="0.55000000000000004">
      <c r="B68" s="22" t="s">
        <v>150</v>
      </c>
      <c r="C68" s="775" t="str">
        <f>IF(VLOOKUP($AA$1,DATA!$A:$W,15,0)="นาย"," ",IF(VLOOKUP($AA$1,DATA!$A:$W,15,0)="นาง"," ",IF(VLOOKUP($AA$1,DATA!$A:$W,15,0)="นางสาว"," ",VLOOKUP($AA$1,DATA!$A:$W,15,0))))</f>
        <v xml:space="preserve">นาง </v>
      </c>
      <c r="D68" s="775"/>
      <c r="E68" s="775"/>
      <c r="F68" s="21" t="s">
        <v>210</v>
      </c>
      <c r="J68" s="22" t="s">
        <v>150</v>
      </c>
      <c r="K68" s="775" t="str">
        <f>IF(VLOOKUP($AA$1,DATA!$A:$W,2,0)="นาย"," ",IF(VLOOKUP($AA$1,DATA!$A:$W,2,0)="นาง"," ",IF(VLOOKUP($AA$1,DATA!$A:$W,2,0)="นางสาว"," ",VLOOKUP($AA$1,DATA!$A:$W,2,0))))</f>
        <v xml:space="preserve"> </v>
      </c>
      <c r="L68" s="775"/>
      <c r="M68" s="775"/>
      <c r="N68" s="775"/>
      <c r="O68" s="775"/>
      <c r="P68" s="775"/>
      <c r="Q68" s="775"/>
      <c r="R68" s="775"/>
      <c r="S68" s="775"/>
      <c r="T68" s="775"/>
      <c r="U68" s="775"/>
      <c r="V68" s="775"/>
      <c r="W68" s="21" t="s">
        <v>211</v>
      </c>
    </row>
    <row r="69" spans="2:23" s="34" customFormat="1" ht="21.75" customHeight="1" x14ac:dyDescent="0.55000000000000004">
      <c r="C69" s="747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(นลินภัสร์  โสภณวัฒนะนนท์)</v>
      </c>
      <c r="D69" s="747"/>
      <c r="E69" s="747"/>
      <c r="J69" s="20"/>
      <c r="K69" s="747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(นายสัมพันธ์  แสงปราบภัย)</v>
      </c>
      <c r="L69" s="747"/>
      <c r="M69" s="747"/>
      <c r="N69" s="747"/>
      <c r="O69" s="747"/>
      <c r="P69" s="747"/>
      <c r="Q69" s="747"/>
      <c r="R69" s="747"/>
      <c r="S69" s="747"/>
      <c r="T69" s="747"/>
      <c r="U69" s="747"/>
      <c r="V69" s="747"/>
    </row>
    <row r="70" spans="2:23" s="34" customFormat="1" ht="20.25" customHeight="1" x14ac:dyDescent="0.55000000000000004">
      <c r="B70" s="22" t="s">
        <v>111</v>
      </c>
      <c r="C70" s="746" t="str">
        <f>VLOOKUP($AA$1,DATA!$A:$W,18,0)</f>
        <v>หัวหน้าสำนักปลัด</v>
      </c>
      <c r="D70" s="746"/>
      <c r="E70" s="746"/>
      <c r="J70" s="22" t="s">
        <v>111</v>
      </c>
      <c r="K70" s="746" t="str">
        <f>IF(VLOOKUP($AA$1,DATA!$A:$W,6,0)=0,VLOOKUP($AA$1,DATA!$A:$W,5,0)&amp;VLOOKUP($AA$1,DATA!$A:$W,7,0),VLOOKUP($AA$1,DATA!$A:$W,5,0))</f>
        <v>นักทรัพยากรบุคคล</v>
      </c>
      <c r="L70" s="746"/>
      <c r="M70" s="746"/>
      <c r="N70" s="746"/>
      <c r="O70" s="746"/>
      <c r="P70" s="746"/>
      <c r="Q70" s="746"/>
      <c r="R70" s="746"/>
      <c r="S70" s="746"/>
      <c r="T70" s="746"/>
      <c r="U70" s="746"/>
      <c r="V70" s="746"/>
    </row>
    <row r="71" spans="2:23" s="34" customFormat="1" ht="20.25" customHeight="1" x14ac:dyDescent="0.55000000000000004">
      <c r="B71" s="22"/>
      <c r="C71" s="746" t="str">
        <f>IF(VLOOKUP($AA$1,DATA!$A:$W,19,0)=0,"",("("&amp;VLOOKUP($AA$1,DATA!$A:$W,19,0)&amp;" ระดับ"&amp;VLOOKUP($AA$1,DATA!$A:$W,20,0)&amp;")"))</f>
        <v>(นักบริหารงานทั่วไป ระดับต้น)</v>
      </c>
      <c r="D71" s="746"/>
      <c r="E71" s="746"/>
      <c r="J71" s="22"/>
      <c r="K71" s="746" t="str">
        <f>IF(VLOOKUP($AA$1,DATA!$A:$W,6,0)=0,"",("("&amp;VLOOKUP($AA$1,DATA!$A:$W,6,0)&amp;" ระดับ"&amp;VLOOKUP($AA$1,DATA!$A:$W,7,0)&amp;")"))</f>
        <v>(นักทรัพยากรบุคคล ระดับชำนาญการ)</v>
      </c>
      <c r="L71" s="746"/>
      <c r="M71" s="746"/>
      <c r="N71" s="746"/>
      <c r="O71" s="746"/>
      <c r="P71" s="746"/>
      <c r="Q71" s="746"/>
      <c r="R71" s="746"/>
      <c r="S71" s="746"/>
      <c r="T71" s="746"/>
      <c r="U71" s="746"/>
      <c r="V71" s="746"/>
    </row>
    <row r="72" spans="2:23" s="34" customFormat="1" ht="20.25" customHeight="1" x14ac:dyDescent="0.55000000000000004">
      <c r="B72" s="22"/>
      <c r="C72" s="746" t="str">
        <f>IF(VLOOKUP($AA$1,DATA!$A:$W,21,0)=0,"",VLOOKUP($AA$1,DATA!$A:$W,21,0))</f>
        <v/>
      </c>
      <c r="D72" s="746"/>
      <c r="E72" s="746"/>
      <c r="J72" s="22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</row>
    <row r="73" spans="2:23" s="322" customFormat="1" ht="31.5" customHeight="1" x14ac:dyDescent="0.2">
      <c r="B73" s="321" t="s">
        <v>144</v>
      </c>
      <c r="C73" s="769" t="s">
        <v>195</v>
      </c>
      <c r="D73" s="769"/>
      <c r="E73" s="769"/>
      <c r="J73" s="321" t="s">
        <v>144</v>
      </c>
      <c r="K73" s="769" t="s">
        <v>195</v>
      </c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769"/>
    </row>
    <row r="74" spans="2:23" ht="22.5" customHeight="1" x14ac:dyDescent="0.4"/>
    <row r="75" spans="2:23" ht="22.5" customHeight="1" x14ac:dyDescent="0.4"/>
    <row r="76" spans="2:23" ht="22.5" customHeight="1" x14ac:dyDescent="0.4"/>
    <row r="77" spans="2:23" ht="22.5" customHeight="1" x14ac:dyDescent="0.4"/>
    <row r="78" spans="2:23" ht="22.5" customHeight="1" x14ac:dyDescent="0.4"/>
    <row r="79" spans="2:23" ht="22.5" customHeight="1" x14ac:dyDescent="0.4"/>
    <row r="80" spans="2:23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</sheetData>
  <sheetProtection sheet="1" objects="1" scenarios="1" formatCells="0" formatColumns="0" formatRows="0" insertRows="0"/>
  <mergeCells count="104">
    <mergeCell ref="C72:E72"/>
    <mergeCell ref="C73:E73"/>
    <mergeCell ref="K73:V73"/>
    <mergeCell ref="C69:E69"/>
    <mergeCell ref="K69:V69"/>
    <mergeCell ref="C70:E70"/>
    <mergeCell ref="K70:V70"/>
    <mergeCell ref="C71:E71"/>
    <mergeCell ref="K71:V71"/>
    <mergeCell ref="B64:C64"/>
    <mergeCell ref="D64:F64"/>
    <mergeCell ref="G64:M64"/>
    <mergeCell ref="N64:Z64"/>
    <mergeCell ref="C68:E68"/>
    <mergeCell ref="K68:V68"/>
    <mergeCell ref="B59:Z59"/>
    <mergeCell ref="B60:Z60"/>
    <mergeCell ref="B63:C63"/>
    <mergeCell ref="D63:F63"/>
    <mergeCell ref="G63:M63"/>
    <mergeCell ref="N63:Z63"/>
    <mergeCell ref="C55:E55"/>
    <mergeCell ref="K55:V55"/>
    <mergeCell ref="C56:E56"/>
    <mergeCell ref="C57:E57"/>
    <mergeCell ref="K57:V57"/>
    <mergeCell ref="B58:Z58"/>
    <mergeCell ref="B48:D48"/>
    <mergeCell ref="C52:E52"/>
    <mergeCell ref="K52:V52"/>
    <mergeCell ref="C53:E53"/>
    <mergeCell ref="K53:V53"/>
    <mergeCell ref="C54:E54"/>
    <mergeCell ref="K54:V54"/>
    <mergeCell ref="B46:D46"/>
    <mergeCell ref="G46:J46"/>
    <mergeCell ref="K46:Z46"/>
    <mergeCell ref="B47:D47"/>
    <mergeCell ref="G47:J47"/>
    <mergeCell ref="K47:Z47"/>
    <mergeCell ref="B44:D44"/>
    <mergeCell ref="G44:J44"/>
    <mergeCell ref="K44:Z44"/>
    <mergeCell ref="B45:D45"/>
    <mergeCell ref="G45:J45"/>
    <mergeCell ref="K45:Z45"/>
    <mergeCell ref="B42:D42"/>
    <mergeCell ref="G42:J42"/>
    <mergeCell ref="K42:Z42"/>
    <mergeCell ref="B43:D43"/>
    <mergeCell ref="G43:J43"/>
    <mergeCell ref="K43:Z43"/>
    <mergeCell ref="B40:D40"/>
    <mergeCell ref="G40:J40"/>
    <mergeCell ref="K40:Z40"/>
    <mergeCell ref="B41:D41"/>
    <mergeCell ref="G41:J41"/>
    <mergeCell ref="K41:Z41"/>
    <mergeCell ref="B38:D38"/>
    <mergeCell ref="G38:J38"/>
    <mergeCell ref="K38:Z38"/>
    <mergeCell ref="B39:D39"/>
    <mergeCell ref="G39:J39"/>
    <mergeCell ref="K39:Z39"/>
    <mergeCell ref="B36:D36"/>
    <mergeCell ref="G36:J36"/>
    <mergeCell ref="K36:Z36"/>
    <mergeCell ref="B37:D37"/>
    <mergeCell ref="G37:J37"/>
    <mergeCell ref="K37:Z37"/>
    <mergeCell ref="B28:Z28"/>
    <mergeCell ref="B29:Z29"/>
    <mergeCell ref="B30:Z30"/>
    <mergeCell ref="B33:D35"/>
    <mergeCell ref="G33:J33"/>
    <mergeCell ref="K33:Z33"/>
    <mergeCell ref="G34:J34"/>
    <mergeCell ref="K34:Z34"/>
    <mergeCell ref="G35:J35"/>
    <mergeCell ref="K35:Z35"/>
    <mergeCell ref="C24:E24"/>
    <mergeCell ref="K24:V24"/>
    <mergeCell ref="C25:E25"/>
    <mergeCell ref="K25:V25"/>
    <mergeCell ref="C26:E26"/>
    <mergeCell ref="C27:E27"/>
    <mergeCell ref="K27:V27"/>
    <mergeCell ref="M8:R8"/>
    <mergeCell ref="S8:Z8"/>
    <mergeCell ref="D15:Z15"/>
    <mergeCell ref="C22:E22"/>
    <mergeCell ref="K22:V22"/>
    <mergeCell ref="C23:E23"/>
    <mergeCell ref="K23:V23"/>
    <mergeCell ref="B2:Z2"/>
    <mergeCell ref="AA2:AA3"/>
    <mergeCell ref="B3:Z3"/>
    <mergeCell ref="B4:Z4"/>
    <mergeCell ref="AA6:AB10"/>
    <mergeCell ref="B7:B9"/>
    <mergeCell ref="C7:C9"/>
    <mergeCell ref="D7:F7"/>
    <mergeCell ref="G7:Z7"/>
    <mergeCell ref="G8:L8"/>
  </mergeCells>
  <pageMargins left="0.19685039370078741" right="0.19685039370078741" top="0.19685039370078741" bottom="0.19685039370078741" header="0.19685039370078741" footer="0.19685039370078741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K122"/>
  <sheetViews>
    <sheetView showGridLines="0" view="pageBreakPreview" zoomScaleSheetLayoutView="100" workbookViewId="0">
      <pane xSplit="1" ySplit="2" topLeftCell="B3" activePane="bottomRight" state="frozen"/>
      <selection activeCell="AA37" sqref="AA37"/>
      <selection pane="topRight" activeCell="AA37" sqref="AA37"/>
      <selection pane="bottomLeft" activeCell="AA37" sqref="AA37"/>
      <selection pane="bottomRight" activeCell="AT2" sqref="AT2"/>
    </sheetView>
  </sheetViews>
  <sheetFormatPr defaultColWidth="2.875" defaultRowHeight="15.75" customHeight="1" x14ac:dyDescent="0.2"/>
  <cols>
    <col min="1" max="1" width="10" style="122" customWidth="1"/>
    <col min="2" max="8" width="2.625" style="122" customWidth="1"/>
    <col min="9" max="10" width="2.875" style="122"/>
    <col min="11" max="12" width="9.625" style="122" customWidth="1"/>
    <col min="13" max="13" width="13.25" style="122" customWidth="1"/>
    <col min="14" max="33" width="2.25" style="122" customWidth="1"/>
    <col min="34" max="35" width="8.375" style="122" customWidth="1"/>
    <col min="36" max="42" width="2.25" style="122" customWidth="1"/>
    <col min="43" max="43" width="0.375" style="122" customWidth="1"/>
    <col min="44" max="44" width="5.25" style="122" customWidth="1"/>
    <col min="45" max="45" width="11.125" style="122" customWidth="1"/>
    <col min="46" max="46" width="7.875" style="122" customWidth="1"/>
    <col min="47" max="47" width="6.75" style="122" customWidth="1"/>
    <col min="48" max="48" width="6.75" style="123" customWidth="1"/>
    <col min="49" max="49" width="1.25" style="123" customWidth="1"/>
    <col min="50" max="50" width="11.125" style="123" customWidth="1"/>
    <col min="51" max="53" width="6.75" style="123" customWidth="1"/>
    <col min="54" max="54" width="1.25" style="123" customWidth="1"/>
    <col min="55" max="55" width="11.125" style="123" customWidth="1"/>
    <col min="56" max="56" width="6.75" style="123" customWidth="1"/>
    <col min="57" max="57" width="6.75" style="124" customWidth="1"/>
    <col min="58" max="58" width="6.75" style="125" customWidth="1"/>
    <col min="59" max="59" width="1.25" style="125" customWidth="1"/>
    <col min="60" max="60" width="7.625" style="126" customWidth="1"/>
    <col min="61" max="16384" width="2.875" style="122"/>
  </cols>
  <sheetData>
    <row r="1" spans="1:60" ht="22.5" customHeight="1" thickBot="1" x14ac:dyDescent="0.25">
      <c r="A1" s="363" t="str">
        <f>"แบบประเมินของ "&amp;VLOOKUP($AT$2,DATA!$A:$W,2,0)&amp;VLOOKUP($AT$2,DATA!$A:$W,3,0)&amp;"  "&amp;VLOOKUP($AT$2,DATA!$A:$W,4,0)&amp;" ตำแหน่ง "&amp;(IF(VLOOKUP($AT$2,DATA!$A:$W,6,0)=0,VLOOKUP($AT$2,DATA!$A:$W,5,0)&amp;VLOOKUP($AT$2,DATA!$A:$W,7,0),VLOOKUP($AT$2,DATA!$A:$W,5,0)&amp;"("&amp;VLOOKUP($AT$2,DATA!$A:$W,6,0)&amp;" ระดับ"&amp;VLOOKUP($AT$2,DATA!$A:$W,7,0)&amp;")"))</f>
        <v>แบบประเมินของ นายสัมพันธ์  แสงปราบภัย ตำแหน่ง นักทรัพยากรบุคคล(นักทรัพยากรบุคคล ระดับชำนาญการ)</v>
      </c>
    </row>
    <row r="2" spans="1:60" s="127" customFormat="1" ht="27" customHeight="1" thickBot="1" x14ac:dyDescent="0.25">
      <c r="B2" s="1244" t="s">
        <v>0</v>
      </c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44"/>
      <c r="AK2" s="1244"/>
      <c r="AL2" s="1244"/>
      <c r="AM2" s="1244"/>
      <c r="AN2" s="1244"/>
      <c r="AO2" s="1244"/>
      <c r="AP2" s="1244"/>
      <c r="AS2" s="359" t="s">
        <v>109</v>
      </c>
      <c r="AT2" s="483">
        <v>4</v>
      </c>
      <c r="AU2" s="358" t="s">
        <v>1105</v>
      </c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29"/>
      <c r="BG2" s="129"/>
      <c r="BH2" s="128"/>
    </row>
    <row r="3" spans="1:60" s="127" customFormat="1" ht="5.25" customHeight="1" x14ac:dyDescent="0.2">
      <c r="AS3" s="220"/>
      <c r="AT3" s="220"/>
      <c r="AU3" s="220"/>
      <c r="AV3" s="210"/>
      <c r="AW3" s="210"/>
      <c r="AX3" s="210"/>
      <c r="AY3" s="210"/>
      <c r="AZ3" s="210"/>
      <c r="BA3" s="210"/>
      <c r="BB3" s="210"/>
      <c r="BC3" s="210"/>
      <c r="BD3" s="210"/>
      <c r="BE3" s="211"/>
      <c r="BF3" s="211"/>
      <c r="BG3" s="211"/>
      <c r="BH3" s="128"/>
    </row>
    <row r="4" spans="1:60" s="406" customFormat="1" ht="17.25" customHeight="1" x14ac:dyDescent="0.2">
      <c r="B4" s="406" t="s">
        <v>1</v>
      </c>
      <c r="I4" s="229"/>
      <c r="J4" s="1022" t="str">
        <f>" ครั้งที่ 1      1 ตุลาคม "&amp;DATA!D3-1&amp;"      ถึง 31 มีนาคม "&amp;DATA!D3</f>
        <v xml:space="preserve"> ครั้งที่ 1      1 ตุลาคม 2562      ถึง 31 มีนาคม 2563</v>
      </c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  <c r="Z4" s="1023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1023"/>
      <c r="AL4" s="1023"/>
      <c r="AM4" s="1023"/>
      <c r="AN4" s="1023"/>
      <c r="AO4" s="1023"/>
      <c r="AP4" s="1023"/>
      <c r="AS4" s="398"/>
      <c r="AT4" s="742"/>
      <c r="AU4" s="398"/>
      <c r="AV4" s="201"/>
      <c r="AW4" s="201"/>
      <c r="AX4" s="201"/>
      <c r="AY4" s="201"/>
      <c r="AZ4" s="201"/>
      <c r="BA4" s="201"/>
      <c r="BB4" s="201"/>
      <c r="BC4" s="201"/>
      <c r="BD4" s="201"/>
      <c r="BE4" s="202"/>
      <c r="BF4" s="202"/>
      <c r="BG4" s="398"/>
    </row>
    <row r="5" spans="1:60" s="406" customFormat="1" ht="5.25" customHeight="1" x14ac:dyDescent="0.2"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S5" s="398"/>
      <c r="AT5" s="743"/>
      <c r="AU5" s="398"/>
      <c r="AV5" s="201"/>
      <c r="AW5" s="201"/>
      <c r="AX5" s="201"/>
      <c r="AY5" s="201"/>
      <c r="AZ5" s="201"/>
      <c r="BA5" s="201"/>
      <c r="BB5" s="201"/>
      <c r="BC5" s="201"/>
      <c r="BD5" s="201"/>
      <c r="BE5" s="202"/>
      <c r="BF5" s="202"/>
      <c r="BG5" s="202"/>
      <c r="BH5" s="123"/>
    </row>
    <row r="6" spans="1:60" s="406" customFormat="1" ht="17.25" customHeight="1" x14ac:dyDescent="0.2">
      <c r="B6" s="406" t="s">
        <v>1</v>
      </c>
      <c r="I6" s="229"/>
      <c r="J6" s="1022" t="str">
        <f>" ครั้งที่ 2      1 เมษายน "&amp;DATA!D3&amp;"      ถึง 30 กันยายน "&amp;DATA!D3</f>
        <v xml:space="preserve"> ครั้งที่ 2      1 เมษายน 2563      ถึง 30 กันยายน 2563</v>
      </c>
      <c r="K6" s="1023"/>
      <c r="L6" s="1023"/>
      <c r="M6" s="1023"/>
      <c r="N6" s="1023"/>
      <c r="O6" s="1023"/>
      <c r="P6" s="1023"/>
      <c r="Q6" s="1023"/>
      <c r="R6" s="1023"/>
      <c r="S6" s="1023"/>
      <c r="T6" s="1023"/>
      <c r="U6" s="1023"/>
      <c r="V6" s="1023"/>
      <c r="W6" s="1023"/>
      <c r="X6" s="1023"/>
      <c r="Y6" s="1023"/>
      <c r="Z6" s="1023"/>
      <c r="AA6" s="1023"/>
      <c r="AB6" s="1023"/>
      <c r="AC6" s="1023"/>
      <c r="AD6" s="1023"/>
      <c r="AE6" s="1023"/>
      <c r="AF6" s="1023"/>
      <c r="AG6" s="1023"/>
      <c r="AH6" s="1023"/>
      <c r="AI6" s="1023"/>
      <c r="AJ6" s="1023"/>
      <c r="AK6" s="1023"/>
      <c r="AL6" s="1023"/>
      <c r="AM6" s="1023"/>
      <c r="AN6" s="1023"/>
      <c r="AO6" s="1023"/>
      <c r="AP6" s="1023"/>
      <c r="AR6" s="799" t="s">
        <v>244</v>
      </c>
      <c r="AS6" s="799"/>
      <c r="AT6" s="799"/>
      <c r="AU6" s="799"/>
      <c r="AV6" s="799"/>
      <c r="AW6" s="799"/>
      <c r="AX6" s="201"/>
      <c r="AY6" s="201"/>
      <c r="AZ6" s="201"/>
      <c r="BA6" s="201"/>
      <c r="BB6" s="201"/>
      <c r="BC6" s="201"/>
      <c r="BD6" s="201"/>
      <c r="BE6" s="202"/>
      <c r="BF6" s="202"/>
      <c r="BG6" s="398"/>
    </row>
    <row r="7" spans="1:60" s="406" customFormat="1" ht="5.25" customHeight="1" x14ac:dyDescent="0.2">
      <c r="AR7" s="799"/>
      <c r="AS7" s="799"/>
      <c r="AT7" s="799"/>
      <c r="AU7" s="799"/>
      <c r="AV7" s="799"/>
      <c r="AW7" s="799"/>
      <c r="AX7" s="201"/>
      <c r="AY7" s="201"/>
      <c r="AZ7" s="201"/>
      <c r="BA7" s="201"/>
      <c r="BB7" s="201"/>
      <c r="BC7" s="201"/>
      <c r="BD7" s="201"/>
      <c r="BE7" s="202"/>
      <c r="BF7" s="202"/>
      <c r="BG7" s="202"/>
      <c r="BH7" s="123"/>
    </row>
    <row r="8" spans="1:60" s="231" customFormat="1" ht="19.5" customHeight="1" x14ac:dyDescent="0.2">
      <c r="B8" s="230" t="s">
        <v>2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406"/>
      <c r="AR8" s="799"/>
      <c r="AS8" s="799"/>
      <c r="AT8" s="799"/>
      <c r="AU8" s="799"/>
      <c r="AV8" s="799"/>
      <c r="AW8" s="799"/>
      <c r="AX8" s="201"/>
      <c r="AY8" s="201"/>
      <c r="AZ8" s="201"/>
      <c r="BA8" s="201"/>
      <c r="BB8" s="201"/>
      <c r="BC8" s="201"/>
      <c r="BD8" s="201"/>
      <c r="BE8" s="202"/>
      <c r="BF8" s="202"/>
      <c r="BG8" s="232"/>
      <c r="BH8" s="233"/>
    </row>
    <row r="9" spans="1:60" s="406" customFormat="1" ht="19.5" customHeight="1" x14ac:dyDescent="0.2">
      <c r="B9" s="846" t="s">
        <v>3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R9" s="799"/>
      <c r="AS9" s="799"/>
      <c r="AT9" s="799"/>
      <c r="AU9" s="799"/>
      <c r="AV9" s="799"/>
      <c r="AW9" s="799"/>
      <c r="AX9" s="201"/>
      <c r="AY9" s="201"/>
      <c r="AZ9" s="201"/>
      <c r="BA9" s="201"/>
      <c r="BB9" s="201"/>
      <c r="BC9" s="201"/>
      <c r="BD9" s="201"/>
      <c r="BE9" s="202"/>
      <c r="BF9" s="202"/>
      <c r="BG9" s="202"/>
      <c r="BH9" s="123"/>
    </row>
    <row r="10" spans="1:60" s="406" customFormat="1" ht="19.5" customHeight="1" x14ac:dyDescent="0.2">
      <c r="B10" s="845" t="str">
        <f>" "&amp;VLOOKUP($AT$2,DATA!$A:$W,2,0)&amp;VLOOKUP($AT$2,DATA!$A:$W,3,0)&amp;"  "&amp;VLOOKUP($AT$2,DATA!$A:$W,4,0)</f>
        <v xml:space="preserve"> นายสัมพันธ์  แสงปราบภัย</v>
      </c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 t="str">
        <f>" ตำแหน่ง "&amp;VLOOKUP($AT$2,DATA!$A:$W,5,0)</f>
        <v xml:space="preserve"> ตำแหน่ง นักทรัพยากรบุคคล</v>
      </c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 t="str">
        <f>(IF(VLOOKUP($AT$2,DATA!$A:$W,6,0)=0," ระดับ"&amp;VLOOKUP($AT$2,DATA!$A:$W,7,0)," "&amp;VLOOKUP($AT$2,DATA!$A:$W,6,0)&amp;" ระดับ"&amp;VLOOKUP($AT$2,DATA!$A:$W,7,0)))</f>
        <v xml:space="preserve"> นักทรัพยากรบุคคล ระดับชำนาญการ</v>
      </c>
      <c r="AG10" s="845"/>
      <c r="AH10" s="845"/>
      <c r="AI10" s="845"/>
      <c r="AJ10" s="845"/>
      <c r="AK10" s="845"/>
      <c r="AL10" s="845"/>
      <c r="AM10" s="845"/>
      <c r="AN10" s="845"/>
      <c r="AO10" s="845"/>
      <c r="AP10" s="845"/>
      <c r="AR10" s="799"/>
      <c r="AS10" s="799"/>
      <c r="AT10" s="799"/>
      <c r="AU10" s="799"/>
      <c r="AV10" s="799"/>
      <c r="AW10" s="799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</row>
    <row r="11" spans="1:60" s="234" customFormat="1" ht="19.5" customHeight="1" x14ac:dyDescent="0.2">
      <c r="B11" s="845" t="str">
        <f>" ประเภทตำแหน่ง "&amp;VLOOKUP($AT$2,DATA!$A:$W,8,0)</f>
        <v xml:space="preserve"> ประเภทตำแหน่ง วิชาการ</v>
      </c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 t="str">
        <f>" ตำแหน่งเลขที่       "&amp;VLOOKUP($AT$2,DATA!$A:$W,9,0)</f>
        <v xml:space="preserve"> ตำแหน่งเลขที่       27-2-01-3102-001</v>
      </c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 t="str">
        <f>" สังกัด"&amp;VLOOKUP($AT$2,DATA!$A:$W,13,0)</f>
        <v xml:space="preserve"> สังกัดสำนักปลัดเทศบาล</v>
      </c>
      <c r="AG11" s="845"/>
      <c r="AH11" s="845"/>
      <c r="AI11" s="845"/>
      <c r="AJ11" s="845"/>
      <c r="AK11" s="845"/>
      <c r="AL11" s="845"/>
      <c r="AM11" s="845"/>
      <c r="AN11" s="845"/>
      <c r="AO11" s="845"/>
      <c r="AP11" s="845"/>
      <c r="AR11" s="799"/>
      <c r="AS11" s="799"/>
      <c r="AT11" s="799"/>
      <c r="AU11" s="799"/>
      <c r="AV11" s="799"/>
      <c r="AW11" s="799"/>
      <c r="AX11" s="235"/>
      <c r="AY11" s="230"/>
      <c r="AZ11" s="230"/>
      <c r="BA11" s="230"/>
      <c r="BB11" s="230"/>
      <c r="BC11" s="398"/>
      <c r="BD11" s="398"/>
      <c r="BE11" s="398"/>
      <c r="BF11" s="398"/>
      <c r="BG11" s="236"/>
    </row>
    <row r="12" spans="1:60" s="234" customFormat="1" ht="19.5" customHeight="1" x14ac:dyDescent="0.2">
      <c r="B12" s="846" t="s">
        <v>4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46"/>
      <c r="AJ12" s="846"/>
      <c r="AK12" s="846"/>
      <c r="AL12" s="846"/>
      <c r="AM12" s="846"/>
      <c r="AN12" s="846"/>
      <c r="AO12" s="846"/>
      <c r="AP12" s="846"/>
      <c r="AR12" s="799"/>
      <c r="AS12" s="799"/>
      <c r="AT12" s="799"/>
      <c r="AU12" s="799"/>
      <c r="AV12" s="799"/>
      <c r="AW12" s="799"/>
      <c r="AX12" s="235"/>
      <c r="AY12" s="230"/>
      <c r="AZ12" s="230"/>
      <c r="BA12" s="230"/>
      <c r="BB12" s="230"/>
      <c r="BC12" s="398"/>
      <c r="BD12" s="398"/>
      <c r="BE12" s="398"/>
      <c r="BF12" s="398"/>
      <c r="BG12" s="236"/>
    </row>
    <row r="13" spans="1:60" s="234" customFormat="1" ht="19.5" customHeight="1" x14ac:dyDescent="0.2">
      <c r="B13" s="845" t="str">
        <f>" "&amp;VLOOKUP($AT$2,DATA!$A:$W,15,0)&amp;VLOOKUP($AT$2,DATA!$A:$W,16,0)&amp;"  "&amp;VLOOKUP($AT$2,DATA!$A:$W,17,0)</f>
        <v xml:space="preserve"> นาง นลินภัสร์  โสภณวัฒนะนนท์</v>
      </c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 t="str">
        <f>" ตำแหน่ง "&amp;(IF(VLOOKUP($AT$2,DATA!$A:$W,19,0)=0,VLOOKUP($AT$2,DATA!$A:$W,18,0),VLOOKUP($AT$2,DATA!$A:$W,18,0)&amp;"("&amp;VLOOKUP($AT$2,DATA!$A:$W,19,0)&amp;" ระดับ"&amp;VLOOKUP($AT$2,DATA!$A:$W,20,0)&amp;") "))&amp;VLOOKUP($AT$2,DATA!$A:$W,21,0)</f>
        <v xml:space="preserve"> ตำแหน่ง หัวหน้าสำนักปลัด(นักบริหารงานทั่วไป ระดับต้น) </v>
      </c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5"/>
      <c r="AO13" s="845"/>
      <c r="AP13" s="845"/>
      <c r="AR13" s="799"/>
      <c r="AS13" s="799"/>
      <c r="AT13" s="799"/>
      <c r="AU13" s="799"/>
      <c r="AV13" s="799"/>
      <c r="AW13" s="799"/>
      <c r="AX13" s="235"/>
      <c r="AY13" s="230"/>
      <c r="AZ13" s="230"/>
      <c r="BA13" s="230"/>
      <c r="BB13" s="230"/>
      <c r="BC13" s="230"/>
      <c r="BD13" s="230"/>
      <c r="BE13" s="236"/>
      <c r="BF13" s="236"/>
      <c r="BG13" s="236"/>
    </row>
    <row r="14" spans="1:60" s="406" customFormat="1" ht="8.25" customHeight="1" x14ac:dyDescent="0.2"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R14" s="799"/>
      <c r="AS14" s="799"/>
      <c r="AT14" s="799"/>
      <c r="AU14" s="799"/>
      <c r="AV14" s="799"/>
      <c r="AW14" s="799"/>
    </row>
    <row r="15" spans="1:60" s="406" customFormat="1" ht="21.75" customHeight="1" x14ac:dyDescent="0.2">
      <c r="B15" s="398" t="s">
        <v>5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BE15" s="237"/>
      <c r="BF15" s="237"/>
      <c r="BG15" s="237"/>
    </row>
    <row r="16" spans="1:60" s="132" customFormat="1" ht="33.75" customHeight="1" x14ac:dyDescent="0.2">
      <c r="B16" s="1245" t="s">
        <v>29</v>
      </c>
      <c r="C16" s="1246"/>
      <c r="D16" s="1246"/>
      <c r="E16" s="1246"/>
      <c r="F16" s="1246"/>
      <c r="G16" s="1246"/>
      <c r="H16" s="1247"/>
      <c r="I16" s="1251" t="s">
        <v>20</v>
      </c>
      <c r="J16" s="1252"/>
      <c r="K16" s="1255" t="s">
        <v>24</v>
      </c>
      <c r="L16" s="1256"/>
      <c r="M16" s="1257"/>
      <c r="N16" s="1258" t="s">
        <v>6</v>
      </c>
      <c r="O16" s="1259"/>
      <c r="P16" s="1259"/>
      <c r="Q16" s="1259"/>
      <c r="R16" s="1259"/>
      <c r="S16" s="1259"/>
      <c r="T16" s="1259"/>
      <c r="U16" s="1259"/>
      <c r="V16" s="1259"/>
      <c r="W16" s="1259"/>
      <c r="X16" s="1259"/>
      <c r="Y16" s="1259"/>
      <c r="Z16" s="1259"/>
      <c r="AA16" s="1259"/>
      <c r="AB16" s="1259"/>
      <c r="AC16" s="1259"/>
      <c r="AD16" s="1259"/>
      <c r="AE16" s="1259"/>
      <c r="AF16" s="1259"/>
      <c r="AG16" s="1260"/>
      <c r="AH16" s="131" t="s">
        <v>10</v>
      </c>
      <c r="AI16" s="1261" t="s">
        <v>115</v>
      </c>
      <c r="AJ16" s="1263" t="s">
        <v>19</v>
      </c>
      <c r="AK16" s="1264"/>
      <c r="AL16" s="1264"/>
      <c r="AM16" s="1264"/>
      <c r="AN16" s="1264"/>
      <c r="AO16" s="1264"/>
      <c r="AP16" s="1265"/>
      <c r="AS16" s="976" t="s">
        <v>105</v>
      </c>
      <c r="AT16" s="977"/>
      <c r="AU16" s="977"/>
      <c r="AV16" s="978"/>
      <c r="AX16" s="987" t="s">
        <v>105</v>
      </c>
      <c r="AY16" s="988"/>
      <c r="AZ16" s="988"/>
      <c r="BA16" s="989"/>
      <c r="BC16" s="971" t="s">
        <v>105</v>
      </c>
      <c r="BD16" s="972"/>
      <c r="BE16" s="972"/>
      <c r="BF16" s="973"/>
    </row>
    <row r="17" spans="2:60" s="132" customFormat="1" ht="33.75" customHeight="1" x14ac:dyDescent="0.2">
      <c r="B17" s="1248"/>
      <c r="C17" s="1249"/>
      <c r="D17" s="1249"/>
      <c r="E17" s="1249"/>
      <c r="F17" s="1249"/>
      <c r="G17" s="1249"/>
      <c r="H17" s="1250"/>
      <c r="I17" s="1253"/>
      <c r="J17" s="1254"/>
      <c r="K17" s="133" t="s">
        <v>25</v>
      </c>
      <c r="L17" s="134" t="s">
        <v>26</v>
      </c>
      <c r="M17" s="135" t="s">
        <v>27</v>
      </c>
      <c r="N17" s="1269" t="s">
        <v>7</v>
      </c>
      <c r="O17" s="1270"/>
      <c r="P17" s="1270"/>
      <c r="Q17" s="1270"/>
      <c r="R17" s="1270"/>
      <c r="S17" s="1271"/>
      <c r="T17" s="1272" t="s">
        <v>8</v>
      </c>
      <c r="U17" s="1273"/>
      <c r="V17" s="1273"/>
      <c r="W17" s="1273"/>
      <c r="X17" s="1273"/>
      <c r="Y17" s="1274"/>
      <c r="Z17" s="1275" t="s">
        <v>9</v>
      </c>
      <c r="AA17" s="1276"/>
      <c r="AB17" s="1276"/>
      <c r="AC17" s="1276"/>
      <c r="AD17" s="1276"/>
      <c r="AE17" s="1276"/>
      <c r="AF17" s="1276"/>
      <c r="AG17" s="1277"/>
      <c r="AH17" s="136" t="s">
        <v>11</v>
      </c>
      <c r="AI17" s="1262"/>
      <c r="AJ17" s="1266"/>
      <c r="AK17" s="1267"/>
      <c r="AL17" s="1267"/>
      <c r="AM17" s="1267"/>
      <c r="AN17" s="1267"/>
      <c r="AO17" s="1267"/>
      <c r="AP17" s="1268"/>
      <c r="AS17" s="976" t="s">
        <v>102</v>
      </c>
      <c r="AT17" s="977"/>
      <c r="AU17" s="977"/>
      <c r="AV17" s="978"/>
      <c r="AX17" s="987" t="s">
        <v>103</v>
      </c>
      <c r="AY17" s="988"/>
      <c r="AZ17" s="988"/>
      <c r="BA17" s="989"/>
      <c r="BC17" s="971" t="s">
        <v>104</v>
      </c>
      <c r="BD17" s="972"/>
      <c r="BE17" s="972"/>
      <c r="BF17" s="973"/>
    </row>
    <row r="18" spans="2:60" s="141" customFormat="1" ht="15.75" customHeight="1" x14ac:dyDescent="0.2">
      <c r="B18" s="1294" t="s">
        <v>30</v>
      </c>
      <c r="C18" s="1295"/>
      <c r="D18" s="1295"/>
      <c r="E18" s="1295"/>
      <c r="F18" s="1295"/>
      <c r="G18" s="1295"/>
      <c r="H18" s="1296"/>
      <c r="I18" s="1294" t="s">
        <v>21</v>
      </c>
      <c r="J18" s="1296"/>
      <c r="K18" s="137" t="s">
        <v>22</v>
      </c>
      <c r="L18" s="138" t="s">
        <v>23</v>
      </c>
      <c r="M18" s="139" t="s">
        <v>28</v>
      </c>
      <c r="N18" s="1297" t="s">
        <v>12</v>
      </c>
      <c r="O18" s="1298"/>
      <c r="P18" s="1298"/>
      <c r="Q18" s="1298"/>
      <c r="R18" s="1298"/>
      <c r="S18" s="1299"/>
      <c r="T18" s="1300" t="s">
        <v>13</v>
      </c>
      <c r="U18" s="1301"/>
      <c r="V18" s="1301"/>
      <c r="W18" s="1301"/>
      <c r="X18" s="1301"/>
      <c r="Y18" s="1302"/>
      <c r="Z18" s="1303" t="s">
        <v>14</v>
      </c>
      <c r="AA18" s="1304"/>
      <c r="AB18" s="1304"/>
      <c r="AC18" s="1304"/>
      <c r="AD18" s="1304"/>
      <c r="AE18" s="1304"/>
      <c r="AF18" s="1304"/>
      <c r="AG18" s="1305"/>
      <c r="AH18" s="140" t="s">
        <v>15</v>
      </c>
      <c r="AI18" s="140" t="s">
        <v>16</v>
      </c>
      <c r="AJ18" s="1306" t="s">
        <v>17</v>
      </c>
      <c r="AK18" s="1307"/>
      <c r="AL18" s="1307"/>
      <c r="AM18" s="1307"/>
      <c r="AN18" s="1307"/>
      <c r="AO18" s="1307"/>
      <c r="AP18" s="1308"/>
      <c r="AQ18" s="132"/>
      <c r="AR18" s="132"/>
      <c r="AS18" s="979" t="s">
        <v>117</v>
      </c>
      <c r="AT18" s="979" t="s">
        <v>31</v>
      </c>
      <c r="AU18" s="979" t="s">
        <v>101</v>
      </c>
      <c r="AV18" s="979" t="s">
        <v>41</v>
      </c>
      <c r="AW18" s="132"/>
      <c r="AX18" s="969" t="s">
        <v>118</v>
      </c>
      <c r="AY18" s="969" t="s">
        <v>31</v>
      </c>
      <c r="AZ18" s="969" t="s">
        <v>101</v>
      </c>
      <c r="BA18" s="969" t="s">
        <v>41</v>
      </c>
      <c r="BC18" s="974" t="s">
        <v>119</v>
      </c>
      <c r="BD18" s="974" t="s">
        <v>31</v>
      </c>
      <c r="BE18" s="974" t="s">
        <v>101</v>
      </c>
      <c r="BF18" s="974" t="s">
        <v>41</v>
      </c>
    </row>
    <row r="19" spans="2:60" s="132" customFormat="1" ht="15.75" customHeight="1" x14ac:dyDescent="0.2">
      <c r="B19" s="1278"/>
      <c r="C19" s="1279"/>
      <c r="D19" s="1279"/>
      <c r="E19" s="1279"/>
      <c r="F19" s="1279"/>
      <c r="G19" s="1279"/>
      <c r="H19" s="1280"/>
      <c r="I19" s="1281"/>
      <c r="J19" s="1282"/>
      <c r="K19" s="142"/>
      <c r="L19" s="143"/>
      <c r="M19" s="144"/>
      <c r="N19" s="145">
        <v>0.5</v>
      </c>
      <c r="O19" s="145">
        <v>1</v>
      </c>
      <c r="P19" s="145">
        <v>1.5</v>
      </c>
      <c r="Q19" s="145">
        <v>2</v>
      </c>
      <c r="R19" s="145">
        <v>2.5</v>
      </c>
      <c r="S19" s="145">
        <v>3</v>
      </c>
      <c r="T19" s="146">
        <v>0.5</v>
      </c>
      <c r="U19" s="146">
        <v>1</v>
      </c>
      <c r="V19" s="146">
        <v>1.5</v>
      </c>
      <c r="W19" s="146">
        <v>2</v>
      </c>
      <c r="X19" s="146">
        <v>2.5</v>
      </c>
      <c r="Y19" s="146">
        <v>3</v>
      </c>
      <c r="Z19" s="147">
        <v>0.5</v>
      </c>
      <c r="AA19" s="147">
        <v>1</v>
      </c>
      <c r="AB19" s="147">
        <v>1.5</v>
      </c>
      <c r="AC19" s="147">
        <v>2</v>
      </c>
      <c r="AD19" s="147">
        <v>2.5</v>
      </c>
      <c r="AE19" s="147">
        <v>3</v>
      </c>
      <c r="AF19" s="147">
        <v>3.5</v>
      </c>
      <c r="AG19" s="147">
        <v>4</v>
      </c>
      <c r="AH19" s="148" t="s">
        <v>18</v>
      </c>
      <c r="AI19" s="148" t="s">
        <v>42</v>
      </c>
      <c r="AJ19" s="1283"/>
      <c r="AK19" s="1284"/>
      <c r="AL19" s="1284"/>
      <c r="AM19" s="1284"/>
      <c r="AN19" s="1284"/>
      <c r="AO19" s="1284"/>
      <c r="AP19" s="1285"/>
      <c r="AS19" s="980"/>
      <c r="AT19" s="980"/>
      <c r="AU19" s="980"/>
      <c r="AV19" s="980"/>
      <c r="AX19" s="970"/>
      <c r="AY19" s="970"/>
      <c r="AZ19" s="970"/>
      <c r="BA19" s="970"/>
      <c r="BC19" s="975"/>
      <c r="BD19" s="975"/>
      <c r="BE19" s="975"/>
      <c r="BF19" s="975"/>
    </row>
    <row r="20" spans="2:60" s="156" customFormat="1" ht="50.25" customHeight="1" x14ac:dyDescent="0.2">
      <c r="B20" s="1286" t="s">
        <v>246</v>
      </c>
      <c r="C20" s="1287"/>
      <c r="D20" s="1287"/>
      <c r="E20" s="1287"/>
      <c r="F20" s="1287"/>
      <c r="G20" s="1287"/>
      <c r="H20" s="1288"/>
      <c r="I20" s="1289"/>
      <c r="J20" s="1290"/>
      <c r="K20" s="149"/>
      <c r="L20" s="149"/>
      <c r="M20" s="149"/>
      <c r="N20" s="113" t="str">
        <f>IF(AV20=0.5,"P"," ")</f>
        <v xml:space="preserve"> </v>
      </c>
      <c r="O20" s="113" t="str">
        <f>IF(AV20=1,"P"," ")</f>
        <v xml:space="preserve"> </v>
      </c>
      <c r="P20" s="113" t="str">
        <f>IF(AV20=1.5,"P"," ")</f>
        <v xml:space="preserve"> </v>
      </c>
      <c r="Q20" s="113" t="str">
        <f>IF(AV20=2,"P"," ")</f>
        <v xml:space="preserve"> </v>
      </c>
      <c r="R20" s="113" t="str">
        <f>IF(AV20=2.5,"P"," ")</f>
        <v xml:space="preserve"> </v>
      </c>
      <c r="S20" s="113" t="str">
        <f>IF(AV20=3,"P"," ")</f>
        <v xml:space="preserve"> </v>
      </c>
      <c r="T20" s="114" t="str">
        <f>IF(BA20=0.5,"P"," ")</f>
        <v xml:space="preserve"> </v>
      </c>
      <c r="U20" s="114" t="str">
        <f>IF(BA20=1,"P"," ")</f>
        <v xml:space="preserve"> </v>
      </c>
      <c r="V20" s="114" t="str">
        <f>IF(BA20=1.5,"P"," ")</f>
        <v xml:space="preserve"> </v>
      </c>
      <c r="W20" s="114" t="str">
        <f>IF(BA20=2,"P"," ")</f>
        <v xml:space="preserve"> </v>
      </c>
      <c r="X20" s="114" t="str">
        <f>IF(BA20=2.5,"P"," ")</f>
        <v xml:space="preserve"> </v>
      </c>
      <c r="Y20" s="114" t="str">
        <f>IF(BA20=3,"P"," ")</f>
        <v xml:space="preserve"> </v>
      </c>
      <c r="Z20" s="115" t="str">
        <f>IF(BF20=0.5,"P"," ")</f>
        <v xml:space="preserve"> </v>
      </c>
      <c r="AA20" s="115" t="str">
        <f>IF(BF20=1,"P"," ")</f>
        <v xml:space="preserve"> </v>
      </c>
      <c r="AB20" s="115" t="str">
        <f>IF(BF20=1.5,"P"," ")</f>
        <v xml:space="preserve"> </v>
      </c>
      <c r="AC20" s="115" t="str">
        <f>IF(BF20=2,"P"," ")</f>
        <v xml:space="preserve"> </v>
      </c>
      <c r="AD20" s="115" t="str">
        <f>IF(BF20=2.5,"P"," ")</f>
        <v xml:space="preserve"> </v>
      </c>
      <c r="AE20" s="115" t="str">
        <f>IF(BF20=3,"P"," ")</f>
        <v xml:space="preserve"> </v>
      </c>
      <c r="AF20" s="115" t="str">
        <f>IF(BF20=3.5,"P"," ")</f>
        <v xml:space="preserve"> </v>
      </c>
      <c r="AG20" s="115" t="str">
        <f>IF(BF20=4,"P"," ")</f>
        <v xml:space="preserve"> </v>
      </c>
      <c r="AH20" s="116">
        <f>AV20+BA20+BF20</f>
        <v>0</v>
      </c>
      <c r="AI20" s="117">
        <f>(I20*AH20)/10</f>
        <v>0</v>
      </c>
      <c r="AJ20" s="1291"/>
      <c r="AK20" s="1292"/>
      <c r="AL20" s="1292"/>
      <c r="AM20" s="1292"/>
      <c r="AN20" s="1292"/>
      <c r="AO20" s="1292"/>
      <c r="AP20" s="1293"/>
      <c r="AQ20" s="150"/>
      <c r="AR20" s="151"/>
      <c r="AS20" s="152"/>
      <c r="AT20" s="153"/>
      <c r="AU20" s="118">
        <f>IF(AT20=0,0,(AT20/AS20)*100)</f>
        <v>0</v>
      </c>
      <c r="AV20" s="118">
        <f>IF(AT20=0,0,IF(AU20&gt;100,3,IF(AU20&gt;=90,2.5,IF(AU20&gt;=80,2,IF(AU20&gt;=70,1.5,IF(AU20&gt;=60,1,0.5))))))</f>
        <v>0</v>
      </c>
      <c r="AW20" s="154"/>
      <c r="AX20" s="152"/>
      <c r="AY20" s="153"/>
      <c r="AZ20" s="119">
        <f>IF(AY20=0,0,(AY20/AX20)*100)</f>
        <v>0</v>
      </c>
      <c r="BA20" s="119">
        <f>IF(AY20=0,0,IF(AZ20&gt;100,3,IF(AZ20&gt;=90,2.5,IF(AZ20&gt;=80,2,IF(AZ20&gt;=70,1.5,IF(AZ20&gt;=60,1,0.5))))))</f>
        <v>0</v>
      </c>
      <c r="BB20" s="155"/>
      <c r="BC20" s="152"/>
      <c r="BD20" s="153"/>
      <c r="BE20" s="120">
        <f>IF(BD20=0,0,(BD20/BC20)*100)</f>
        <v>0</v>
      </c>
      <c r="BF20" s="120">
        <f>IF(BD20=0,0,IF(BE20&gt;100,4,IF(BE20&gt;=95,3.5,IF(BE20&gt;=90,3,IF(BE20&gt;=85,2.5,IF(BE20&gt;=80,2,IF(BE20&gt;=75,1.5,IF(BE20&gt;=70,1,0.5))))))))</f>
        <v>0</v>
      </c>
    </row>
    <row r="21" spans="2:60" s="156" customFormat="1" ht="50.25" customHeight="1" x14ac:dyDescent="0.2">
      <c r="B21" s="1286" t="s">
        <v>277</v>
      </c>
      <c r="C21" s="1287"/>
      <c r="D21" s="1287"/>
      <c r="E21" s="1287"/>
      <c r="F21" s="1287"/>
      <c r="G21" s="1287"/>
      <c r="H21" s="1288"/>
      <c r="I21" s="1289"/>
      <c r="J21" s="1290"/>
      <c r="K21" s="149"/>
      <c r="L21" s="149"/>
      <c r="M21" s="149"/>
      <c r="N21" s="113" t="str">
        <f>IF(AV21=0.5,"P"," ")</f>
        <v xml:space="preserve"> </v>
      </c>
      <c r="O21" s="113" t="str">
        <f>IF(AV21=1,"P"," ")</f>
        <v xml:space="preserve"> </v>
      </c>
      <c r="P21" s="113" t="str">
        <f>IF(AV21=1.5,"P"," ")</f>
        <v xml:space="preserve"> </v>
      </c>
      <c r="Q21" s="113" t="str">
        <f>IF(AV21=2,"P"," ")</f>
        <v xml:space="preserve"> </v>
      </c>
      <c r="R21" s="113" t="str">
        <f>IF(AV21=2.5,"P"," ")</f>
        <v xml:space="preserve"> </v>
      </c>
      <c r="S21" s="113" t="str">
        <f>IF(AV21=3,"P"," ")</f>
        <v xml:space="preserve"> </v>
      </c>
      <c r="T21" s="114" t="str">
        <f>IF(BA21=0.5,"P"," ")</f>
        <v xml:space="preserve"> </v>
      </c>
      <c r="U21" s="114" t="str">
        <f>IF(BA21=1,"P"," ")</f>
        <v xml:space="preserve"> </v>
      </c>
      <c r="V21" s="114" t="str">
        <f>IF(BA21=1.5,"P"," ")</f>
        <v xml:space="preserve"> </v>
      </c>
      <c r="W21" s="114" t="str">
        <f>IF(BA21=2,"P"," ")</f>
        <v xml:space="preserve"> </v>
      </c>
      <c r="X21" s="114" t="str">
        <f>IF(BA21=2.5,"P"," ")</f>
        <v xml:space="preserve"> </v>
      </c>
      <c r="Y21" s="114" t="str">
        <f>IF(BA21=3,"P"," ")</f>
        <v xml:space="preserve"> </v>
      </c>
      <c r="Z21" s="115" t="str">
        <f>IF(BF21=0.5,"P"," ")</f>
        <v xml:space="preserve"> </v>
      </c>
      <c r="AA21" s="115" t="str">
        <f>IF(BF21=1,"P"," ")</f>
        <v xml:space="preserve"> </v>
      </c>
      <c r="AB21" s="115" t="str">
        <f>IF(BF21=1.5,"P"," ")</f>
        <v xml:space="preserve"> </v>
      </c>
      <c r="AC21" s="115" t="str">
        <f>IF(BF21=2,"P"," ")</f>
        <v xml:space="preserve"> </v>
      </c>
      <c r="AD21" s="115" t="str">
        <f>IF(BF21=2.5,"P"," ")</f>
        <v xml:space="preserve"> </v>
      </c>
      <c r="AE21" s="115" t="str">
        <f>IF(BF21=3,"P"," ")</f>
        <v xml:space="preserve"> </v>
      </c>
      <c r="AF21" s="115" t="str">
        <f>IF(BF21=3.5,"P"," ")</f>
        <v xml:space="preserve"> </v>
      </c>
      <c r="AG21" s="115" t="str">
        <f>IF(BF21=4,"P"," ")</f>
        <v xml:space="preserve"> </v>
      </c>
      <c r="AH21" s="116">
        <f t="shared" ref="AH21:AH24" si="0">AV21+BA21+BF21</f>
        <v>0</v>
      </c>
      <c r="AI21" s="117">
        <f t="shared" ref="AI21:AI24" si="1">(I21*AH21)/10</f>
        <v>0</v>
      </c>
      <c r="AJ21" s="1291"/>
      <c r="AK21" s="1292"/>
      <c r="AL21" s="1292"/>
      <c r="AM21" s="1292"/>
      <c r="AN21" s="1292"/>
      <c r="AO21" s="1292"/>
      <c r="AP21" s="1293"/>
      <c r="AQ21" s="150"/>
      <c r="AR21" s="151"/>
      <c r="AS21" s="152"/>
      <c r="AT21" s="153"/>
      <c r="AU21" s="118">
        <f t="shared" ref="AU21:AU24" si="2">IF(AT21=0,0,(AT21/AS21)*100)</f>
        <v>0</v>
      </c>
      <c r="AV21" s="118">
        <f t="shared" ref="AV21:AV24" si="3">IF(AT21=0,0,IF(AU21&gt;100,3,IF(AU21&gt;=90,2.5,IF(AU21&gt;=80,2,IF(AU21&gt;=70,1.5,IF(AU21&gt;=60,1,0.5))))))</f>
        <v>0</v>
      </c>
      <c r="AW21" s="154"/>
      <c r="AX21" s="152"/>
      <c r="AY21" s="153"/>
      <c r="AZ21" s="119">
        <f t="shared" ref="AZ21:AZ24" si="4">IF(AY21=0,0,(AY21/AX21)*100)</f>
        <v>0</v>
      </c>
      <c r="BA21" s="119">
        <f t="shared" ref="BA21:BA24" si="5">IF(AY21=0,0,IF(AZ21&gt;100,3,IF(AZ21&gt;=90,2.5,IF(AZ21&gt;=80,2,IF(AZ21&gt;=70,1.5,IF(AZ21&gt;=60,1,0.5))))))</f>
        <v>0</v>
      </c>
      <c r="BB21" s="155"/>
      <c r="BC21" s="152"/>
      <c r="BD21" s="153"/>
      <c r="BE21" s="120">
        <f t="shared" ref="BE21:BE24" si="6">IF(BD21=0,0,(BD21/BC21)*100)</f>
        <v>0</v>
      </c>
      <c r="BF21" s="120">
        <f t="shared" ref="BF21:BF24" si="7">IF(BD21=0,0,IF(BE21&gt;100,4,IF(BE21&gt;=95,3.5,IF(BE21&gt;=90,3,IF(BE21&gt;=85,2.5,IF(BE21&gt;=80,2,IF(BE21&gt;=75,1.5,IF(BE21&gt;=70,1,0.5))))))))</f>
        <v>0</v>
      </c>
    </row>
    <row r="22" spans="2:60" s="156" customFormat="1" ht="50.25" customHeight="1" x14ac:dyDescent="0.2">
      <c r="B22" s="1286" t="s">
        <v>278</v>
      </c>
      <c r="C22" s="1287"/>
      <c r="D22" s="1287"/>
      <c r="E22" s="1287"/>
      <c r="F22" s="1287"/>
      <c r="G22" s="1287"/>
      <c r="H22" s="1288"/>
      <c r="I22" s="1289"/>
      <c r="J22" s="1290"/>
      <c r="K22" s="149"/>
      <c r="L22" s="149"/>
      <c r="M22" s="149"/>
      <c r="N22" s="113" t="str">
        <f>IF(AV22=0.5,"P"," ")</f>
        <v xml:space="preserve"> </v>
      </c>
      <c r="O22" s="113" t="str">
        <f>IF(AV22=1,"P"," ")</f>
        <v xml:space="preserve"> </v>
      </c>
      <c r="P22" s="113" t="str">
        <f>IF(AV22=1.5,"P"," ")</f>
        <v xml:space="preserve"> </v>
      </c>
      <c r="Q22" s="113" t="str">
        <f>IF(AV22=2,"P"," ")</f>
        <v xml:space="preserve"> </v>
      </c>
      <c r="R22" s="113" t="str">
        <f>IF(AV22=2.5,"P"," ")</f>
        <v xml:space="preserve"> </v>
      </c>
      <c r="S22" s="113" t="str">
        <f>IF(AV22=3,"P"," ")</f>
        <v xml:space="preserve"> </v>
      </c>
      <c r="T22" s="114" t="str">
        <f>IF(BA22=0.5,"P"," ")</f>
        <v xml:space="preserve"> </v>
      </c>
      <c r="U22" s="114" t="str">
        <f>IF(BA22=1,"P"," ")</f>
        <v xml:space="preserve"> </v>
      </c>
      <c r="V22" s="114" t="str">
        <f>IF(BA22=1.5,"P"," ")</f>
        <v xml:space="preserve"> </v>
      </c>
      <c r="W22" s="114" t="str">
        <f>IF(BA22=2,"P"," ")</f>
        <v xml:space="preserve"> </v>
      </c>
      <c r="X22" s="114" t="str">
        <f>IF(BA22=2.5,"P"," ")</f>
        <v xml:space="preserve"> </v>
      </c>
      <c r="Y22" s="114" t="str">
        <f>IF(BA22=3,"P"," ")</f>
        <v xml:space="preserve"> </v>
      </c>
      <c r="Z22" s="115" t="str">
        <f>IF(BF22=0.5,"P"," ")</f>
        <v xml:space="preserve"> </v>
      </c>
      <c r="AA22" s="115" t="str">
        <f>IF(BF22=1,"P"," ")</f>
        <v xml:space="preserve"> </v>
      </c>
      <c r="AB22" s="115" t="str">
        <f>IF(BF22=1.5,"P"," ")</f>
        <v xml:space="preserve"> </v>
      </c>
      <c r="AC22" s="115" t="str">
        <f>IF(BF22=2,"P"," ")</f>
        <v xml:space="preserve"> </v>
      </c>
      <c r="AD22" s="115" t="str">
        <f>IF(BF22=2.5,"P"," ")</f>
        <v xml:space="preserve"> </v>
      </c>
      <c r="AE22" s="115" t="str">
        <f>IF(BF22=3,"P"," ")</f>
        <v xml:space="preserve"> </v>
      </c>
      <c r="AF22" s="115" t="str">
        <f>IF(BF22=3.5,"P"," ")</f>
        <v xml:space="preserve"> </v>
      </c>
      <c r="AG22" s="115" t="str">
        <f>IF(BF22=4,"P"," ")</f>
        <v xml:space="preserve"> </v>
      </c>
      <c r="AH22" s="116">
        <f t="shared" si="0"/>
        <v>0</v>
      </c>
      <c r="AI22" s="117">
        <f t="shared" si="1"/>
        <v>0</v>
      </c>
      <c r="AJ22" s="1291"/>
      <c r="AK22" s="1292"/>
      <c r="AL22" s="1292"/>
      <c r="AM22" s="1292"/>
      <c r="AN22" s="1292"/>
      <c r="AO22" s="1292"/>
      <c r="AP22" s="1293"/>
      <c r="AQ22" s="150"/>
      <c r="AR22" s="151"/>
      <c r="AS22" s="152"/>
      <c r="AT22" s="153"/>
      <c r="AU22" s="118">
        <f t="shared" si="2"/>
        <v>0</v>
      </c>
      <c r="AV22" s="118">
        <f t="shared" si="3"/>
        <v>0</v>
      </c>
      <c r="AW22" s="154"/>
      <c r="AX22" s="152"/>
      <c r="AY22" s="153"/>
      <c r="AZ22" s="119">
        <f t="shared" si="4"/>
        <v>0</v>
      </c>
      <c r="BA22" s="119">
        <f t="shared" si="5"/>
        <v>0</v>
      </c>
      <c r="BB22" s="155"/>
      <c r="BC22" s="152"/>
      <c r="BD22" s="153"/>
      <c r="BE22" s="120">
        <f t="shared" si="6"/>
        <v>0</v>
      </c>
      <c r="BF22" s="120">
        <f t="shared" si="7"/>
        <v>0</v>
      </c>
    </row>
    <row r="23" spans="2:60" s="156" customFormat="1" ht="50.25" customHeight="1" x14ac:dyDescent="0.2">
      <c r="B23" s="1286" t="s">
        <v>120</v>
      </c>
      <c r="C23" s="1287"/>
      <c r="D23" s="1287"/>
      <c r="E23" s="1287"/>
      <c r="F23" s="1287"/>
      <c r="G23" s="1287"/>
      <c r="H23" s="1288"/>
      <c r="I23" s="1289"/>
      <c r="J23" s="1290"/>
      <c r="K23" s="149"/>
      <c r="L23" s="149"/>
      <c r="M23" s="149"/>
      <c r="N23" s="113" t="str">
        <f t="shared" ref="N23:N24" si="8">IF(AV23=0.5,"P"," ")</f>
        <v xml:space="preserve"> </v>
      </c>
      <c r="O23" s="113" t="str">
        <f t="shared" ref="O23:O24" si="9">IF(AV23=1,"P"," ")</f>
        <v xml:space="preserve"> </v>
      </c>
      <c r="P23" s="113" t="str">
        <f t="shared" ref="P23:P24" si="10">IF(AV23=1.5,"P"," ")</f>
        <v xml:space="preserve"> </v>
      </c>
      <c r="Q23" s="113" t="str">
        <f t="shared" ref="Q23:Q24" si="11">IF(AV23=2,"P"," ")</f>
        <v xml:space="preserve"> </v>
      </c>
      <c r="R23" s="113" t="str">
        <f t="shared" ref="R23:R24" si="12">IF(AV23=2.5,"P"," ")</f>
        <v xml:space="preserve"> </v>
      </c>
      <c r="S23" s="113" t="str">
        <f t="shared" ref="S23:S24" si="13">IF(AV23=3,"P"," ")</f>
        <v xml:space="preserve"> </v>
      </c>
      <c r="T23" s="114" t="str">
        <f t="shared" ref="T23:T24" si="14">IF(BA23=0.5,"P"," ")</f>
        <v xml:space="preserve"> </v>
      </c>
      <c r="U23" s="114" t="str">
        <f t="shared" ref="U23:U24" si="15">IF(BA23=1,"P"," ")</f>
        <v xml:space="preserve"> </v>
      </c>
      <c r="V23" s="114" t="str">
        <f t="shared" ref="V23:V24" si="16">IF(BA23=1.5,"P"," ")</f>
        <v xml:space="preserve"> </v>
      </c>
      <c r="W23" s="114" t="str">
        <f t="shared" ref="W23:W24" si="17">IF(BA23=2,"P"," ")</f>
        <v xml:space="preserve"> </v>
      </c>
      <c r="X23" s="114" t="str">
        <f t="shared" ref="X23:X24" si="18">IF(BA23=2.5,"P"," ")</f>
        <v xml:space="preserve"> </v>
      </c>
      <c r="Y23" s="114" t="str">
        <f t="shared" ref="Y23:Y24" si="19">IF(BA23=3,"P"," ")</f>
        <v xml:space="preserve"> </v>
      </c>
      <c r="Z23" s="115" t="str">
        <f t="shared" ref="Z23:Z24" si="20">IF(BF23=0.5,"P"," ")</f>
        <v xml:space="preserve"> </v>
      </c>
      <c r="AA23" s="115" t="str">
        <f t="shared" ref="AA23:AA24" si="21">IF(BF23=1,"P"," ")</f>
        <v xml:space="preserve"> </v>
      </c>
      <c r="AB23" s="115" t="str">
        <f t="shared" ref="AB23:AB24" si="22">IF(BF23=1.5,"P"," ")</f>
        <v xml:space="preserve"> </v>
      </c>
      <c r="AC23" s="115" t="str">
        <f t="shared" ref="AC23:AC24" si="23">IF(BF23=2,"P"," ")</f>
        <v xml:space="preserve"> </v>
      </c>
      <c r="AD23" s="115" t="str">
        <f t="shared" ref="AD23:AD24" si="24">IF(BF23=2.5,"P"," ")</f>
        <v xml:space="preserve"> </v>
      </c>
      <c r="AE23" s="115" t="str">
        <f t="shared" ref="AE23:AE24" si="25">IF(BF23=3,"P"," ")</f>
        <v xml:space="preserve"> </v>
      </c>
      <c r="AF23" s="115" t="str">
        <f t="shared" ref="AF23:AF24" si="26">IF(BF23=3.5,"P"," ")</f>
        <v xml:space="preserve"> </v>
      </c>
      <c r="AG23" s="115" t="str">
        <f t="shared" ref="AG23:AG24" si="27">IF(BF23=4,"P"," ")</f>
        <v xml:space="preserve"> </v>
      </c>
      <c r="AH23" s="116">
        <f t="shared" si="0"/>
        <v>0</v>
      </c>
      <c r="AI23" s="117">
        <f t="shared" si="1"/>
        <v>0</v>
      </c>
      <c r="AJ23" s="1291"/>
      <c r="AK23" s="1292"/>
      <c r="AL23" s="1292"/>
      <c r="AM23" s="1292"/>
      <c r="AN23" s="1292"/>
      <c r="AO23" s="1292"/>
      <c r="AP23" s="1293"/>
      <c r="AQ23" s="150"/>
      <c r="AR23" s="151"/>
      <c r="AS23" s="152"/>
      <c r="AT23" s="153"/>
      <c r="AU23" s="118">
        <f t="shared" si="2"/>
        <v>0</v>
      </c>
      <c r="AV23" s="118">
        <f t="shared" si="3"/>
        <v>0</v>
      </c>
      <c r="AW23" s="154"/>
      <c r="AX23" s="152"/>
      <c r="AY23" s="153"/>
      <c r="AZ23" s="119">
        <f t="shared" si="4"/>
        <v>0</v>
      </c>
      <c r="BA23" s="119">
        <f t="shared" si="5"/>
        <v>0</v>
      </c>
      <c r="BB23" s="155"/>
      <c r="BC23" s="152"/>
      <c r="BD23" s="153"/>
      <c r="BE23" s="120">
        <f t="shared" si="6"/>
        <v>0</v>
      </c>
      <c r="BF23" s="120">
        <f t="shared" si="7"/>
        <v>0</v>
      </c>
    </row>
    <row r="24" spans="2:60" s="156" customFormat="1" ht="50.25" customHeight="1" x14ac:dyDescent="0.2">
      <c r="B24" s="1286" t="s">
        <v>106</v>
      </c>
      <c r="C24" s="1287"/>
      <c r="D24" s="1287"/>
      <c r="E24" s="1287"/>
      <c r="F24" s="1287"/>
      <c r="G24" s="1287"/>
      <c r="H24" s="1288"/>
      <c r="I24" s="1289"/>
      <c r="J24" s="1290"/>
      <c r="K24" s="149"/>
      <c r="L24" s="149"/>
      <c r="M24" s="149"/>
      <c r="N24" s="113" t="str">
        <f t="shared" si="8"/>
        <v xml:space="preserve"> </v>
      </c>
      <c r="O24" s="113" t="str">
        <f t="shared" si="9"/>
        <v xml:space="preserve"> </v>
      </c>
      <c r="P24" s="113" t="str">
        <f t="shared" si="10"/>
        <v xml:space="preserve"> </v>
      </c>
      <c r="Q24" s="113" t="str">
        <f t="shared" si="11"/>
        <v xml:space="preserve"> </v>
      </c>
      <c r="R24" s="113" t="str">
        <f t="shared" si="12"/>
        <v xml:space="preserve"> </v>
      </c>
      <c r="S24" s="113" t="str">
        <f t="shared" si="13"/>
        <v xml:space="preserve"> </v>
      </c>
      <c r="T24" s="114" t="str">
        <f t="shared" si="14"/>
        <v xml:space="preserve"> </v>
      </c>
      <c r="U24" s="114" t="str">
        <f t="shared" si="15"/>
        <v xml:space="preserve"> </v>
      </c>
      <c r="V24" s="114" t="str">
        <f t="shared" si="16"/>
        <v xml:space="preserve"> </v>
      </c>
      <c r="W24" s="114" t="str">
        <f t="shared" si="17"/>
        <v xml:space="preserve"> </v>
      </c>
      <c r="X24" s="114" t="str">
        <f t="shared" si="18"/>
        <v xml:space="preserve"> </v>
      </c>
      <c r="Y24" s="114" t="str">
        <f t="shared" si="19"/>
        <v xml:space="preserve"> </v>
      </c>
      <c r="Z24" s="115" t="str">
        <f t="shared" si="20"/>
        <v xml:space="preserve"> </v>
      </c>
      <c r="AA24" s="115" t="str">
        <f t="shared" si="21"/>
        <v xml:space="preserve"> </v>
      </c>
      <c r="AB24" s="115" t="str">
        <f t="shared" si="22"/>
        <v xml:space="preserve"> </v>
      </c>
      <c r="AC24" s="115" t="str">
        <f t="shared" si="23"/>
        <v xml:space="preserve"> </v>
      </c>
      <c r="AD24" s="115" t="str">
        <f t="shared" si="24"/>
        <v xml:space="preserve"> </v>
      </c>
      <c r="AE24" s="115" t="str">
        <f t="shared" si="25"/>
        <v xml:space="preserve"> </v>
      </c>
      <c r="AF24" s="115" t="str">
        <f t="shared" si="26"/>
        <v xml:space="preserve"> </v>
      </c>
      <c r="AG24" s="115" t="str">
        <f t="shared" si="27"/>
        <v xml:space="preserve"> </v>
      </c>
      <c r="AH24" s="116">
        <f t="shared" si="0"/>
        <v>0</v>
      </c>
      <c r="AI24" s="117">
        <f t="shared" si="1"/>
        <v>0</v>
      </c>
      <c r="AJ24" s="1291"/>
      <c r="AK24" s="1292"/>
      <c r="AL24" s="1292"/>
      <c r="AM24" s="1292"/>
      <c r="AN24" s="1292"/>
      <c r="AO24" s="1292"/>
      <c r="AP24" s="1293"/>
      <c r="AQ24" s="150"/>
      <c r="AR24" s="151"/>
      <c r="AS24" s="152"/>
      <c r="AT24" s="153"/>
      <c r="AU24" s="118">
        <f t="shared" si="2"/>
        <v>0</v>
      </c>
      <c r="AV24" s="118">
        <f t="shared" si="3"/>
        <v>0</v>
      </c>
      <c r="AW24" s="154"/>
      <c r="AX24" s="152"/>
      <c r="AY24" s="153"/>
      <c r="AZ24" s="119">
        <f t="shared" si="4"/>
        <v>0</v>
      </c>
      <c r="BA24" s="119">
        <f t="shared" si="5"/>
        <v>0</v>
      </c>
      <c r="BB24" s="155"/>
      <c r="BC24" s="152"/>
      <c r="BD24" s="153"/>
      <c r="BE24" s="120">
        <f t="shared" si="6"/>
        <v>0</v>
      </c>
      <c r="BF24" s="120">
        <f t="shared" si="7"/>
        <v>0</v>
      </c>
    </row>
    <row r="25" spans="2:60" s="157" customFormat="1" ht="20.25" customHeight="1" x14ac:dyDescent="0.2">
      <c r="B25" s="1309" t="s">
        <v>43</v>
      </c>
      <c r="C25" s="1310"/>
      <c r="D25" s="1310"/>
      <c r="E25" s="1310"/>
      <c r="F25" s="1310"/>
      <c r="G25" s="1310"/>
      <c r="H25" s="1311"/>
      <c r="I25" s="1312">
        <f>SUMIF(I20:J24,"&gt;0",I20:J24)</f>
        <v>0</v>
      </c>
      <c r="J25" s="1313"/>
      <c r="K25" s="1314" t="s">
        <v>98</v>
      </c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315"/>
      <c r="AA25" s="1315"/>
      <c r="AB25" s="1315"/>
      <c r="AC25" s="1315"/>
      <c r="AD25" s="1315"/>
      <c r="AE25" s="1315"/>
      <c r="AF25" s="1315"/>
      <c r="AG25" s="1315"/>
      <c r="AH25" s="1316"/>
      <c r="AI25" s="121">
        <f>SUMIF(AI20:AI24,"&gt;0",AI20:AI24)</f>
        <v>0</v>
      </c>
      <c r="AS25" s="158"/>
    </row>
    <row r="26" spans="2:60" ht="3" customHeight="1" x14ac:dyDescent="0.2">
      <c r="BB26" s="124"/>
      <c r="BC26" s="125"/>
      <c r="BD26" s="125"/>
      <c r="BE26" s="126"/>
      <c r="BF26" s="123"/>
      <c r="BG26" s="124"/>
      <c r="BH26" s="125"/>
    </row>
    <row r="27" spans="2:60" ht="3" customHeight="1" x14ac:dyDescent="0.2">
      <c r="BB27" s="124"/>
      <c r="BC27" s="125"/>
      <c r="BD27" s="125"/>
      <c r="BE27" s="126"/>
      <c r="BF27" s="123"/>
      <c r="BG27" s="124"/>
      <c r="BH27" s="125"/>
    </row>
    <row r="28" spans="2:60" s="159" customFormat="1" ht="15.75" customHeight="1" x14ac:dyDescent="0.2">
      <c r="B28" s="1100" t="s">
        <v>203</v>
      </c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0"/>
      <c r="AF28" s="1100"/>
      <c r="AG28" s="1100"/>
      <c r="AH28" s="1100"/>
      <c r="AI28" s="1100"/>
      <c r="AJ28" s="1100"/>
      <c r="AK28" s="1100"/>
      <c r="AL28" s="1100"/>
      <c r="AM28" s="1100"/>
      <c r="AN28" s="1100"/>
      <c r="AO28" s="1100"/>
      <c r="AP28" s="1100"/>
      <c r="AV28" s="160"/>
      <c r="AW28" s="160"/>
      <c r="AX28" s="160"/>
      <c r="AY28" s="160"/>
      <c r="AZ28" s="160"/>
      <c r="BA28" s="160"/>
      <c r="BB28" s="161"/>
      <c r="BC28" s="161"/>
      <c r="BD28" s="161"/>
      <c r="BE28" s="160"/>
      <c r="BF28" s="160"/>
      <c r="BG28" s="161"/>
      <c r="BH28" s="161"/>
    </row>
    <row r="29" spans="2:60" s="406" customFormat="1" ht="21.75" customHeight="1" x14ac:dyDescent="0.2">
      <c r="B29" s="238" t="s">
        <v>225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S29" s="1101" t="s">
        <v>37</v>
      </c>
      <c r="AT29" s="1101"/>
      <c r="AU29" s="1101"/>
      <c r="AV29" s="807" t="s">
        <v>41</v>
      </c>
      <c r="AX29" s="1108" t="s">
        <v>37</v>
      </c>
      <c r="AY29" s="1108"/>
      <c r="AZ29" s="1108"/>
      <c r="BA29" s="809" t="s">
        <v>41</v>
      </c>
      <c r="BC29" s="1109" t="s">
        <v>33</v>
      </c>
      <c r="BD29" s="1109"/>
      <c r="BE29" s="1109"/>
      <c r="BF29" s="811" t="s">
        <v>41</v>
      </c>
      <c r="BG29" s="237"/>
    </row>
    <row r="30" spans="2:60" s="162" customFormat="1" ht="15.75" customHeight="1" x14ac:dyDescent="0.2">
      <c r="B30" s="1110" t="s">
        <v>50</v>
      </c>
      <c r="C30" s="1111"/>
      <c r="D30" s="1111"/>
      <c r="E30" s="1111"/>
      <c r="F30" s="1111"/>
      <c r="G30" s="1111"/>
      <c r="H30" s="1111"/>
      <c r="I30" s="1111"/>
      <c r="J30" s="1111"/>
      <c r="K30" s="1111"/>
      <c r="L30" s="1111"/>
      <c r="M30" s="1112"/>
      <c r="N30" s="1116" t="s">
        <v>20</v>
      </c>
      <c r="O30" s="1117"/>
      <c r="P30" s="1117"/>
      <c r="Q30" s="1118"/>
      <c r="R30" s="1122" t="s">
        <v>45</v>
      </c>
      <c r="S30" s="1123"/>
      <c r="T30" s="1123"/>
      <c r="U30" s="1124"/>
      <c r="V30" s="1122" t="s">
        <v>45</v>
      </c>
      <c r="W30" s="1123"/>
      <c r="X30" s="1123"/>
      <c r="Y30" s="1124"/>
      <c r="Z30" s="1110"/>
      <c r="AA30" s="1111"/>
      <c r="AB30" s="1111"/>
      <c r="AC30" s="1112"/>
      <c r="AD30" s="1125" t="s">
        <v>55</v>
      </c>
      <c r="AE30" s="1126"/>
      <c r="AF30" s="1126"/>
      <c r="AG30" s="1127"/>
      <c r="AH30" s="1102" t="s">
        <v>56</v>
      </c>
      <c r="AI30" s="1103"/>
      <c r="AJ30" s="1103"/>
      <c r="AK30" s="1103"/>
      <c r="AL30" s="1103"/>
      <c r="AM30" s="1103"/>
      <c r="AN30" s="1103"/>
      <c r="AO30" s="1103"/>
      <c r="AP30" s="1104"/>
      <c r="AQ30" s="123"/>
      <c r="AR30" s="123"/>
      <c r="AS30" s="812" t="s">
        <v>38</v>
      </c>
      <c r="AT30" s="812"/>
      <c r="AU30" s="812"/>
      <c r="AV30" s="807"/>
      <c r="AW30" s="123"/>
      <c r="AX30" s="813" t="s">
        <v>39</v>
      </c>
      <c r="AY30" s="813"/>
      <c r="AZ30" s="813"/>
      <c r="BA30" s="809"/>
      <c r="BC30" s="814" t="s">
        <v>40</v>
      </c>
      <c r="BD30" s="814"/>
      <c r="BE30" s="814"/>
      <c r="BF30" s="811"/>
    </row>
    <row r="31" spans="2:60" s="162" customFormat="1" ht="15.75" customHeight="1" x14ac:dyDescent="0.2">
      <c r="B31" s="1113"/>
      <c r="C31" s="1114"/>
      <c r="D31" s="1114"/>
      <c r="E31" s="1114"/>
      <c r="F31" s="1114"/>
      <c r="G31" s="1114"/>
      <c r="H31" s="1114"/>
      <c r="I31" s="1114"/>
      <c r="J31" s="1114"/>
      <c r="K31" s="1114"/>
      <c r="L31" s="1114"/>
      <c r="M31" s="1115"/>
      <c r="N31" s="1119"/>
      <c r="O31" s="1120"/>
      <c r="P31" s="1120"/>
      <c r="Q31" s="1121"/>
      <c r="R31" s="1131" t="s">
        <v>53</v>
      </c>
      <c r="S31" s="1132"/>
      <c r="T31" s="1132"/>
      <c r="U31" s="1133"/>
      <c r="V31" s="1134" t="s">
        <v>54</v>
      </c>
      <c r="W31" s="1135"/>
      <c r="X31" s="1135"/>
      <c r="Y31" s="1136"/>
      <c r="Z31" s="401"/>
      <c r="AA31" s="402"/>
      <c r="AB31" s="402"/>
      <c r="AC31" s="403"/>
      <c r="AD31" s="1128"/>
      <c r="AE31" s="1129"/>
      <c r="AF31" s="1129"/>
      <c r="AG31" s="1130"/>
      <c r="AH31" s="1105"/>
      <c r="AI31" s="1106"/>
      <c r="AJ31" s="1106"/>
      <c r="AK31" s="1106"/>
      <c r="AL31" s="1106"/>
      <c r="AM31" s="1106"/>
      <c r="AN31" s="1106"/>
      <c r="AO31" s="1106"/>
      <c r="AP31" s="1107"/>
      <c r="AQ31" s="123"/>
      <c r="AR31" s="123"/>
      <c r="AS31" s="815" t="s">
        <v>32</v>
      </c>
      <c r="AT31" s="815"/>
      <c r="AU31" s="815"/>
      <c r="AV31" s="807"/>
      <c r="AW31" s="123"/>
      <c r="AX31" s="816" t="s">
        <v>32</v>
      </c>
      <c r="AY31" s="816"/>
      <c r="AZ31" s="816"/>
      <c r="BA31" s="809"/>
      <c r="BC31" s="817" t="s">
        <v>32</v>
      </c>
      <c r="BD31" s="817"/>
      <c r="BE31" s="817"/>
      <c r="BF31" s="811"/>
    </row>
    <row r="32" spans="2:60" s="162" customFormat="1" ht="15.75" customHeight="1" thickBot="1" x14ac:dyDescent="0.25">
      <c r="B32" s="1113"/>
      <c r="C32" s="1114"/>
      <c r="D32" s="1114"/>
      <c r="E32" s="1114"/>
      <c r="F32" s="1114"/>
      <c r="G32" s="1114"/>
      <c r="H32" s="1114"/>
      <c r="I32" s="1114"/>
      <c r="J32" s="1114"/>
      <c r="K32" s="1114"/>
      <c r="L32" s="1114"/>
      <c r="M32" s="1115"/>
      <c r="N32" s="1119"/>
      <c r="O32" s="1120"/>
      <c r="P32" s="1120"/>
      <c r="Q32" s="1121"/>
      <c r="R32" s="1131"/>
      <c r="S32" s="1132"/>
      <c r="T32" s="1132"/>
      <c r="U32" s="1133"/>
      <c r="V32" s="1134"/>
      <c r="W32" s="1135"/>
      <c r="X32" s="1135"/>
      <c r="Y32" s="1136"/>
      <c r="Z32" s="1119" t="s">
        <v>44</v>
      </c>
      <c r="AA32" s="1120"/>
      <c r="AB32" s="1120"/>
      <c r="AC32" s="1121"/>
      <c r="AD32" s="1137" t="s">
        <v>108</v>
      </c>
      <c r="AE32" s="1138"/>
      <c r="AF32" s="1138"/>
      <c r="AG32" s="1139"/>
      <c r="AH32" s="1140" t="s">
        <v>57</v>
      </c>
      <c r="AI32" s="1140"/>
      <c r="AJ32" s="1140"/>
      <c r="AK32" s="1140"/>
      <c r="AL32" s="1140"/>
      <c r="AM32" s="1140"/>
      <c r="AN32" s="1140"/>
      <c r="AO32" s="1140"/>
      <c r="AP32" s="1140"/>
      <c r="AQ32" s="123"/>
      <c r="AR32" s="123"/>
      <c r="AS32" s="804" t="s">
        <v>34</v>
      </c>
      <c r="AT32" s="804"/>
      <c r="AU32" s="804"/>
      <c r="AV32" s="166">
        <v>0.5</v>
      </c>
      <c r="AW32" s="167"/>
      <c r="AX32" s="805" t="s">
        <v>34</v>
      </c>
      <c r="AY32" s="805"/>
      <c r="AZ32" s="805"/>
      <c r="BA32" s="168">
        <v>0.5</v>
      </c>
      <c r="BB32" s="169"/>
      <c r="BC32" s="801" t="s">
        <v>35</v>
      </c>
      <c r="BD32" s="801"/>
      <c r="BE32" s="801"/>
      <c r="BF32" s="170">
        <v>0.5</v>
      </c>
    </row>
    <row r="33" spans="1:60" s="176" customFormat="1" ht="15.75" customHeight="1" thickTop="1" x14ac:dyDescent="0.35">
      <c r="B33" s="1148" t="s">
        <v>30</v>
      </c>
      <c r="C33" s="1149"/>
      <c r="D33" s="1149"/>
      <c r="E33" s="1149"/>
      <c r="F33" s="1149"/>
      <c r="G33" s="1149"/>
      <c r="H33" s="1149"/>
      <c r="I33" s="1149"/>
      <c r="J33" s="1149"/>
      <c r="K33" s="1149"/>
      <c r="L33" s="1149"/>
      <c r="M33" s="1150"/>
      <c r="N33" s="1148" t="s">
        <v>21</v>
      </c>
      <c r="O33" s="1149"/>
      <c r="P33" s="1149"/>
      <c r="Q33" s="1150"/>
      <c r="R33" s="1148" t="s">
        <v>58</v>
      </c>
      <c r="S33" s="1149"/>
      <c r="T33" s="1149"/>
      <c r="U33" s="1150"/>
      <c r="V33" s="1148" t="s">
        <v>22</v>
      </c>
      <c r="W33" s="1149"/>
      <c r="X33" s="1149"/>
      <c r="Y33" s="1150"/>
      <c r="Z33" s="1148" t="s">
        <v>23</v>
      </c>
      <c r="AA33" s="1149"/>
      <c r="AB33" s="1149"/>
      <c r="AC33" s="1150"/>
      <c r="AD33" s="171"/>
      <c r="AE33" s="172"/>
      <c r="AF33" s="1151">
        <v>5</v>
      </c>
      <c r="AG33" s="1152"/>
      <c r="AH33" s="1153" t="s">
        <v>59</v>
      </c>
      <c r="AI33" s="1153"/>
      <c r="AJ33" s="1153"/>
      <c r="AK33" s="1153"/>
      <c r="AL33" s="1153"/>
      <c r="AM33" s="1153"/>
      <c r="AN33" s="1153"/>
      <c r="AO33" s="1153"/>
      <c r="AP33" s="1153"/>
      <c r="AQ33" s="173"/>
      <c r="AR33" s="173"/>
      <c r="AS33" s="804" t="s">
        <v>280</v>
      </c>
      <c r="AT33" s="804"/>
      <c r="AU33" s="804"/>
      <c r="AV33" s="166">
        <v>1</v>
      </c>
      <c r="AW33" s="174"/>
      <c r="AX33" s="805" t="s">
        <v>280</v>
      </c>
      <c r="AY33" s="805"/>
      <c r="AZ33" s="805"/>
      <c r="BA33" s="168">
        <v>1</v>
      </c>
      <c r="BB33" s="175"/>
      <c r="BC33" s="801" t="s">
        <v>284</v>
      </c>
      <c r="BD33" s="801"/>
      <c r="BE33" s="801"/>
      <c r="BF33" s="170">
        <v>1</v>
      </c>
    </row>
    <row r="34" spans="1:60" s="180" customFormat="1" ht="14.25" customHeight="1" x14ac:dyDescent="0.2">
      <c r="B34" s="1141" t="s">
        <v>51</v>
      </c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3"/>
      <c r="N34" s="1144"/>
      <c r="O34" s="1145"/>
      <c r="P34" s="1145"/>
      <c r="Q34" s="1146"/>
      <c r="R34" s="1144"/>
      <c r="S34" s="1145"/>
      <c r="T34" s="1145"/>
      <c r="U34" s="1146"/>
      <c r="V34" s="1144"/>
      <c r="W34" s="1145"/>
      <c r="X34" s="1145"/>
      <c r="Y34" s="1146"/>
      <c r="Z34" s="1144"/>
      <c r="AA34" s="1145"/>
      <c r="AB34" s="1145"/>
      <c r="AC34" s="1146"/>
      <c r="AD34" s="1144"/>
      <c r="AE34" s="1145"/>
      <c r="AF34" s="1145"/>
      <c r="AG34" s="1146"/>
      <c r="AH34" s="1147"/>
      <c r="AI34" s="1147"/>
      <c r="AJ34" s="1147"/>
      <c r="AK34" s="1147"/>
      <c r="AL34" s="1147"/>
      <c r="AM34" s="1147"/>
      <c r="AN34" s="1147"/>
      <c r="AO34" s="1147"/>
      <c r="AP34" s="1147"/>
      <c r="AQ34" s="177"/>
      <c r="AR34" s="177"/>
      <c r="AS34" s="802" t="s">
        <v>281</v>
      </c>
      <c r="AT34" s="802"/>
      <c r="AU34" s="802"/>
      <c r="AV34" s="166">
        <v>1.5</v>
      </c>
      <c r="AW34" s="178"/>
      <c r="AX34" s="803" t="s">
        <v>281</v>
      </c>
      <c r="AY34" s="803"/>
      <c r="AZ34" s="803"/>
      <c r="BA34" s="168">
        <v>1.5</v>
      </c>
      <c r="BB34" s="179"/>
      <c r="BC34" s="800" t="s">
        <v>285</v>
      </c>
      <c r="BD34" s="800"/>
      <c r="BE34" s="800"/>
      <c r="BF34" s="170">
        <v>1.5</v>
      </c>
    </row>
    <row r="35" spans="1:60" s="182" customFormat="1" ht="14.25" customHeight="1" x14ac:dyDescent="0.2">
      <c r="A35" s="225" t="s">
        <v>569</v>
      </c>
      <c r="B35" s="1154" t="str">
        <f>IF(A35="","","1. "&amp;VLOOKUP(A35,SMTN!$A:$E,2,0))</f>
        <v xml:space="preserve">1. การมุ่งผลสัมฤทธิ์ </v>
      </c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6"/>
      <c r="N35" s="1157"/>
      <c r="O35" s="1158"/>
      <c r="P35" s="1158"/>
      <c r="Q35" s="1159"/>
      <c r="R35" s="1157"/>
      <c r="S35" s="1158"/>
      <c r="T35" s="1158"/>
      <c r="U35" s="1159"/>
      <c r="V35" s="1167"/>
      <c r="W35" s="1168"/>
      <c r="X35" s="1168"/>
      <c r="Y35" s="1169"/>
      <c r="Z35" s="1160" t="str">
        <f>IF(V35="","",VLOOKUP((R35&amp;V35),'DATA '!$B$2:$E$37,4,0))</f>
        <v/>
      </c>
      <c r="AA35" s="1161"/>
      <c r="AB35" s="1161"/>
      <c r="AC35" s="1162"/>
      <c r="AD35" s="1163">
        <f t="shared" ref="AD35:AD39" si="28">IF(V35=0,0,(N35*Z35)/5)</f>
        <v>0</v>
      </c>
      <c r="AE35" s="1164"/>
      <c r="AF35" s="1164"/>
      <c r="AG35" s="1165"/>
      <c r="AH35" s="1166"/>
      <c r="AI35" s="1166"/>
      <c r="AJ35" s="1166"/>
      <c r="AK35" s="1166"/>
      <c r="AL35" s="1166"/>
      <c r="AM35" s="1166"/>
      <c r="AN35" s="1166"/>
      <c r="AO35" s="1166"/>
      <c r="AP35" s="1166"/>
      <c r="AQ35" s="181"/>
      <c r="AR35" s="181"/>
      <c r="AS35" s="802" t="s">
        <v>282</v>
      </c>
      <c r="AT35" s="802"/>
      <c r="AU35" s="802"/>
      <c r="AV35" s="166">
        <v>2</v>
      </c>
      <c r="AW35" s="169"/>
      <c r="AX35" s="803" t="s">
        <v>282</v>
      </c>
      <c r="AY35" s="803"/>
      <c r="AZ35" s="803"/>
      <c r="BA35" s="168">
        <v>2</v>
      </c>
      <c r="BB35" s="169"/>
      <c r="BC35" s="800" t="s">
        <v>286</v>
      </c>
      <c r="BD35" s="800"/>
      <c r="BE35" s="800"/>
      <c r="BF35" s="170">
        <v>2</v>
      </c>
    </row>
    <row r="36" spans="1:60" s="182" customFormat="1" ht="14.25" customHeight="1" x14ac:dyDescent="0.2">
      <c r="A36" s="225" t="s">
        <v>570</v>
      </c>
      <c r="B36" s="1154" t="str">
        <f>IF(A36="","","2. "&amp;VLOOKUP(A36,SMTN!$A:$E,2,0))</f>
        <v>2. การยึดมั่นในความถูกต้องและจริยธรรม</v>
      </c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6"/>
      <c r="N36" s="1157"/>
      <c r="O36" s="1158"/>
      <c r="P36" s="1158"/>
      <c r="Q36" s="1159"/>
      <c r="R36" s="1157"/>
      <c r="S36" s="1158"/>
      <c r="T36" s="1158"/>
      <c r="U36" s="1159"/>
      <c r="V36" s="1157"/>
      <c r="W36" s="1158"/>
      <c r="X36" s="1158"/>
      <c r="Y36" s="1159"/>
      <c r="Z36" s="1160" t="str">
        <f>IF(V36="","",VLOOKUP((R36&amp;V36),'DATA '!$B$2:$E$37,4,0))</f>
        <v/>
      </c>
      <c r="AA36" s="1161"/>
      <c r="AB36" s="1161"/>
      <c r="AC36" s="1162"/>
      <c r="AD36" s="1163">
        <f t="shared" si="28"/>
        <v>0</v>
      </c>
      <c r="AE36" s="1164"/>
      <c r="AF36" s="1164"/>
      <c r="AG36" s="1165"/>
      <c r="AH36" s="1166"/>
      <c r="AI36" s="1166"/>
      <c r="AJ36" s="1166"/>
      <c r="AK36" s="1166"/>
      <c r="AL36" s="1166"/>
      <c r="AM36" s="1166"/>
      <c r="AN36" s="1166"/>
      <c r="AO36" s="1166"/>
      <c r="AP36" s="1166"/>
      <c r="AQ36" s="181"/>
      <c r="AR36" s="181"/>
      <c r="AS36" s="802" t="s">
        <v>283</v>
      </c>
      <c r="AT36" s="802"/>
      <c r="AU36" s="802"/>
      <c r="AV36" s="166">
        <v>2.5</v>
      </c>
      <c r="AW36" s="169"/>
      <c r="AX36" s="803" t="s">
        <v>283</v>
      </c>
      <c r="AY36" s="803"/>
      <c r="AZ36" s="803"/>
      <c r="BA36" s="168">
        <v>2.5</v>
      </c>
      <c r="BB36" s="169"/>
      <c r="BC36" s="800" t="s">
        <v>287</v>
      </c>
      <c r="BD36" s="800"/>
      <c r="BE36" s="800"/>
      <c r="BF36" s="170">
        <v>2.5</v>
      </c>
    </row>
    <row r="37" spans="1:60" s="182" customFormat="1" ht="14.25" customHeight="1" x14ac:dyDescent="0.2">
      <c r="A37" s="225" t="s">
        <v>571</v>
      </c>
      <c r="B37" s="1154" t="str">
        <f>IF(A37="","","3. "&amp;VLOOKUP(A37,SMTN!$A:$E,2,0))</f>
        <v xml:space="preserve">3. ความเข้าใจในองค์กรและระบบงาน </v>
      </c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6"/>
      <c r="N37" s="1157"/>
      <c r="O37" s="1158"/>
      <c r="P37" s="1158"/>
      <c r="Q37" s="1159"/>
      <c r="R37" s="1157"/>
      <c r="S37" s="1158"/>
      <c r="T37" s="1158"/>
      <c r="U37" s="1159"/>
      <c r="V37" s="1157"/>
      <c r="W37" s="1158"/>
      <c r="X37" s="1158"/>
      <c r="Y37" s="1159"/>
      <c r="Z37" s="1160" t="str">
        <f>IF(V37="","",VLOOKUP((R37&amp;V37),'DATA '!$B$2:$E$37,4,0))</f>
        <v/>
      </c>
      <c r="AA37" s="1161"/>
      <c r="AB37" s="1161"/>
      <c r="AC37" s="1162"/>
      <c r="AD37" s="1163">
        <f t="shared" si="28"/>
        <v>0</v>
      </c>
      <c r="AE37" s="1164"/>
      <c r="AF37" s="1164"/>
      <c r="AG37" s="1165"/>
      <c r="AH37" s="1166"/>
      <c r="AI37" s="1166"/>
      <c r="AJ37" s="1166"/>
      <c r="AK37" s="1166"/>
      <c r="AL37" s="1166"/>
      <c r="AM37" s="1166"/>
      <c r="AN37" s="1166"/>
      <c r="AO37" s="1166"/>
      <c r="AP37" s="1166"/>
      <c r="AQ37" s="181"/>
      <c r="AR37" s="181"/>
      <c r="AS37" s="804" t="s">
        <v>36</v>
      </c>
      <c r="AT37" s="804"/>
      <c r="AU37" s="804"/>
      <c r="AV37" s="166">
        <v>3</v>
      </c>
      <c r="AW37" s="169"/>
      <c r="AX37" s="805" t="s">
        <v>36</v>
      </c>
      <c r="AY37" s="805"/>
      <c r="AZ37" s="805"/>
      <c r="BA37" s="168">
        <v>3</v>
      </c>
      <c r="BB37" s="169"/>
      <c r="BC37" s="800" t="s">
        <v>288</v>
      </c>
      <c r="BD37" s="800"/>
      <c r="BE37" s="800"/>
      <c r="BF37" s="170">
        <v>3</v>
      </c>
    </row>
    <row r="38" spans="1:60" s="182" customFormat="1" ht="14.25" customHeight="1" x14ac:dyDescent="0.2">
      <c r="A38" s="225" t="s">
        <v>572</v>
      </c>
      <c r="B38" s="1154" t="str">
        <f>IF(A38="","","4. "&amp;VLOOKUP(A38,SMTN!$A:$E,2,0))</f>
        <v xml:space="preserve">4. การบริการเป็นเลิศ </v>
      </c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6"/>
      <c r="N38" s="1157"/>
      <c r="O38" s="1158"/>
      <c r="P38" s="1158"/>
      <c r="Q38" s="1159"/>
      <c r="R38" s="1157"/>
      <c r="S38" s="1158"/>
      <c r="T38" s="1158"/>
      <c r="U38" s="1159"/>
      <c r="V38" s="1157"/>
      <c r="W38" s="1158"/>
      <c r="X38" s="1158"/>
      <c r="Y38" s="1159"/>
      <c r="Z38" s="1160" t="str">
        <f>IF(V38="","",VLOOKUP((R38&amp;V38),'DATA '!$B$2:$E$37,4,0))</f>
        <v/>
      </c>
      <c r="AA38" s="1161"/>
      <c r="AB38" s="1161"/>
      <c r="AC38" s="1162"/>
      <c r="AD38" s="1163">
        <f t="shared" si="28"/>
        <v>0</v>
      </c>
      <c r="AE38" s="1164"/>
      <c r="AF38" s="1164"/>
      <c r="AG38" s="1165"/>
      <c r="AH38" s="1166"/>
      <c r="AI38" s="1166"/>
      <c r="AJ38" s="1166"/>
      <c r="AK38" s="1166"/>
      <c r="AL38" s="1166"/>
      <c r="AM38" s="1166"/>
      <c r="AN38" s="1166"/>
      <c r="AO38" s="1166"/>
      <c r="AP38" s="1166"/>
      <c r="AQ38" s="181"/>
      <c r="AR38" s="181"/>
      <c r="AS38" s="169"/>
      <c r="AT38" s="169"/>
      <c r="AU38" s="183"/>
      <c r="AV38" s="169"/>
      <c r="AW38" s="169"/>
      <c r="AX38" s="169"/>
      <c r="AY38" s="169"/>
      <c r="AZ38" s="184"/>
      <c r="BA38" s="185"/>
      <c r="BB38" s="169"/>
      <c r="BC38" s="800" t="s">
        <v>289</v>
      </c>
      <c r="BD38" s="800"/>
      <c r="BE38" s="800"/>
      <c r="BF38" s="170">
        <v>3.5</v>
      </c>
    </row>
    <row r="39" spans="1:60" s="182" customFormat="1" ht="14.25" customHeight="1" x14ac:dyDescent="0.2">
      <c r="A39" s="225" t="s">
        <v>573</v>
      </c>
      <c r="B39" s="1154" t="str">
        <f>IF(A39="","","5. "&amp;VLOOKUP(A39,SMTN!$A:$E,2,0))</f>
        <v xml:space="preserve">5. การทำงานเป็นทีม </v>
      </c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6"/>
      <c r="N39" s="1157"/>
      <c r="O39" s="1158"/>
      <c r="P39" s="1158"/>
      <c r="Q39" s="1159"/>
      <c r="R39" s="1157"/>
      <c r="S39" s="1158"/>
      <c r="T39" s="1158"/>
      <c r="U39" s="1159"/>
      <c r="V39" s="1157"/>
      <c r="W39" s="1158"/>
      <c r="X39" s="1158"/>
      <c r="Y39" s="1159"/>
      <c r="Z39" s="1160" t="str">
        <f>IF(V39="","",VLOOKUP((R39&amp;V39),'DATA '!$B$2:$E$37,4,0))</f>
        <v/>
      </c>
      <c r="AA39" s="1161"/>
      <c r="AB39" s="1161"/>
      <c r="AC39" s="1162"/>
      <c r="AD39" s="1163">
        <f t="shared" si="28"/>
        <v>0</v>
      </c>
      <c r="AE39" s="1164"/>
      <c r="AF39" s="1164"/>
      <c r="AG39" s="1165"/>
      <c r="AH39" s="1166"/>
      <c r="AI39" s="1166"/>
      <c r="AJ39" s="1166"/>
      <c r="AK39" s="1166"/>
      <c r="AL39" s="1166"/>
      <c r="AM39" s="1166"/>
      <c r="AN39" s="1166"/>
      <c r="AO39" s="1166"/>
      <c r="AP39" s="1166"/>
      <c r="AQ39" s="181"/>
      <c r="AR39" s="181"/>
      <c r="AS39" s="169"/>
      <c r="AT39" s="169"/>
      <c r="AU39" s="183"/>
      <c r="AV39" s="169"/>
      <c r="AW39" s="169"/>
      <c r="AX39" s="169"/>
      <c r="AY39" s="169"/>
      <c r="AZ39" s="184"/>
      <c r="BA39" s="185"/>
      <c r="BB39" s="169"/>
      <c r="BC39" s="801" t="s">
        <v>36</v>
      </c>
      <c r="BD39" s="801"/>
      <c r="BE39" s="801"/>
      <c r="BF39" s="170">
        <v>4</v>
      </c>
    </row>
    <row r="40" spans="1:60" s="180" customFormat="1" ht="14.25" customHeight="1" x14ac:dyDescent="0.2">
      <c r="A40" s="226" t="s">
        <v>1078</v>
      </c>
      <c r="B40" s="1170" t="s">
        <v>245</v>
      </c>
      <c r="C40" s="1171"/>
      <c r="D40" s="1171"/>
      <c r="E40" s="1171"/>
      <c r="F40" s="1171"/>
      <c r="G40" s="1171"/>
      <c r="H40" s="1171"/>
      <c r="I40" s="1171"/>
      <c r="J40" s="1171"/>
      <c r="K40" s="1171"/>
      <c r="L40" s="1171"/>
      <c r="M40" s="1172"/>
      <c r="N40" s="1144"/>
      <c r="O40" s="1145"/>
      <c r="P40" s="1145"/>
      <c r="Q40" s="1146"/>
      <c r="R40" s="1144"/>
      <c r="S40" s="1145"/>
      <c r="T40" s="1145"/>
      <c r="U40" s="1146"/>
      <c r="V40" s="1144"/>
      <c r="W40" s="1145"/>
      <c r="X40" s="1145"/>
      <c r="Y40" s="1146"/>
      <c r="Z40" s="1173" t="str">
        <f>IF(V40="","",#REF!)</f>
        <v/>
      </c>
      <c r="AA40" s="1174"/>
      <c r="AB40" s="1174"/>
      <c r="AC40" s="1175"/>
      <c r="AD40" s="1144"/>
      <c r="AE40" s="1145"/>
      <c r="AF40" s="1145"/>
      <c r="AG40" s="1146"/>
      <c r="AH40" s="1147"/>
      <c r="AI40" s="1147"/>
      <c r="AJ40" s="1147"/>
      <c r="AK40" s="1147"/>
      <c r="AL40" s="1147"/>
      <c r="AM40" s="1147"/>
      <c r="AN40" s="1147"/>
      <c r="AO40" s="1147"/>
      <c r="AP40" s="1147"/>
      <c r="AQ40" s="177"/>
      <c r="AR40" s="177"/>
      <c r="AS40" s="169"/>
      <c r="AT40" s="169"/>
      <c r="AU40" s="183"/>
      <c r="AV40" s="169"/>
      <c r="AW40" s="169"/>
      <c r="AX40" s="169"/>
    </row>
    <row r="41" spans="1:60" s="182" customFormat="1" ht="14.25" customHeight="1" x14ac:dyDescent="0.2">
      <c r="A41" s="479"/>
      <c r="B41" s="1154" t="str">
        <f>IF(A41="","","1. "&amp;VLOOKUP(A41,SMTN!$A:$E,2,0))</f>
        <v/>
      </c>
      <c r="C41" s="1155"/>
      <c r="D41" s="1155"/>
      <c r="E41" s="1155"/>
      <c r="F41" s="1155"/>
      <c r="G41" s="1155"/>
      <c r="H41" s="1155"/>
      <c r="I41" s="1155"/>
      <c r="J41" s="1155"/>
      <c r="K41" s="1155"/>
      <c r="L41" s="1155"/>
      <c r="M41" s="1156"/>
      <c r="N41" s="1157"/>
      <c r="O41" s="1158"/>
      <c r="P41" s="1158"/>
      <c r="Q41" s="1159"/>
      <c r="R41" s="1157"/>
      <c r="S41" s="1158"/>
      <c r="T41" s="1158"/>
      <c r="U41" s="1159"/>
      <c r="V41" s="1157"/>
      <c r="W41" s="1158"/>
      <c r="X41" s="1158"/>
      <c r="Y41" s="1159"/>
      <c r="Z41" s="1160" t="str">
        <f>IF(V41="","",VLOOKUP((R41&amp;V41),'DATA '!$B$2:$E$37,4,0))</f>
        <v/>
      </c>
      <c r="AA41" s="1161"/>
      <c r="AB41" s="1161"/>
      <c r="AC41" s="1162"/>
      <c r="AD41" s="1163">
        <f t="shared" ref="AD41:AD45" si="29">IF(V41=0,0,(N41*Z41)/5)</f>
        <v>0</v>
      </c>
      <c r="AE41" s="1164"/>
      <c r="AF41" s="1164"/>
      <c r="AG41" s="1165"/>
      <c r="AH41" s="1166"/>
      <c r="AI41" s="1166"/>
      <c r="AJ41" s="1166"/>
      <c r="AK41" s="1166"/>
      <c r="AL41" s="1166"/>
      <c r="AM41" s="1166"/>
      <c r="AN41" s="1166"/>
      <c r="AO41" s="1166"/>
      <c r="AP41" s="1166"/>
      <c r="AQ41" s="181"/>
      <c r="AR41" s="181"/>
      <c r="AS41" s="169"/>
      <c r="AT41" s="169"/>
      <c r="AU41" s="183"/>
      <c r="AV41" s="169"/>
      <c r="AW41" s="169"/>
      <c r="AX41" s="169"/>
    </row>
    <row r="42" spans="1:60" s="182" customFormat="1" ht="14.25" customHeight="1" x14ac:dyDescent="0.2">
      <c r="A42" s="479"/>
      <c r="B42" s="1154" t="str">
        <f>IF(A42="","","2. "&amp;VLOOKUP(A42,SMTN!$A:$E,2,0))</f>
        <v/>
      </c>
      <c r="C42" s="1155"/>
      <c r="D42" s="1155"/>
      <c r="E42" s="1155"/>
      <c r="F42" s="1155"/>
      <c r="G42" s="1155"/>
      <c r="H42" s="1155"/>
      <c r="I42" s="1155"/>
      <c r="J42" s="1155"/>
      <c r="K42" s="1155"/>
      <c r="L42" s="1155"/>
      <c r="M42" s="1156"/>
      <c r="N42" s="1157"/>
      <c r="O42" s="1158"/>
      <c r="P42" s="1158"/>
      <c r="Q42" s="1159"/>
      <c r="R42" s="1157"/>
      <c r="S42" s="1158"/>
      <c r="T42" s="1158"/>
      <c r="U42" s="1159"/>
      <c r="V42" s="1157"/>
      <c r="W42" s="1158"/>
      <c r="X42" s="1158"/>
      <c r="Y42" s="1159"/>
      <c r="Z42" s="1160" t="str">
        <f>IF(V42="","",VLOOKUP((R42&amp;V42),'DATA '!$B$2:$E$37,4,0))</f>
        <v/>
      </c>
      <c r="AA42" s="1161"/>
      <c r="AB42" s="1161"/>
      <c r="AC42" s="1162"/>
      <c r="AD42" s="1163">
        <f t="shared" si="29"/>
        <v>0</v>
      </c>
      <c r="AE42" s="1164"/>
      <c r="AF42" s="1164"/>
      <c r="AG42" s="1165"/>
      <c r="AH42" s="1166"/>
      <c r="AI42" s="1166"/>
      <c r="AJ42" s="1166"/>
      <c r="AK42" s="1166"/>
      <c r="AL42" s="1166"/>
      <c r="AM42" s="1166"/>
      <c r="AN42" s="1166"/>
      <c r="AO42" s="1166"/>
      <c r="AP42" s="1166"/>
      <c r="AQ42" s="181"/>
      <c r="AR42" s="181"/>
      <c r="AS42" s="169"/>
      <c r="AT42" s="169"/>
      <c r="AU42" s="183"/>
      <c r="AV42" s="169"/>
      <c r="AW42" s="169"/>
      <c r="AX42" s="169"/>
    </row>
    <row r="43" spans="1:60" s="182" customFormat="1" ht="14.25" customHeight="1" x14ac:dyDescent="0.2">
      <c r="A43" s="479"/>
      <c r="B43" s="1154" t="str">
        <f>IF(A43="","","3. "&amp;VLOOKUP(A43,SMTN!$A:$E,2,0))</f>
        <v/>
      </c>
      <c r="C43" s="1155"/>
      <c r="D43" s="1155"/>
      <c r="E43" s="1155"/>
      <c r="F43" s="1155"/>
      <c r="G43" s="1155"/>
      <c r="H43" s="1155"/>
      <c r="I43" s="1155"/>
      <c r="J43" s="1155"/>
      <c r="K43" s="1155"/>
      <c r="L43" s="1155"/>
      <c r="M43" s="1156"/>
      <c r="N43" s="1157"/>
      <c r="O43" s="1158"/>
      <c r="P43" s="1158"/>
      <c r="Q43" s="1159"/>
      <c r="R43" s="1157"/>
      <c r="S43" s="1158"/>
      <c r="T43" s="1158"/>
      <c r="U43" s="1159"/>
      <c r="V43" s="1157"/>
      <c r="W43" s="1158"/>
      <c r="X43" s="1158"/>
      <c r="Y43" s="1159"/>
      <c r="Z43" s="1160" t="str">
        <f>IF(V43="","",VLOOKUP((R43&amp;V43),'DATA '!$B$2:$E$37,4,0))</f>
        <v/>
      </c>
      <c r="AA43" s="1161"/>
      <c r="AB43" s="1161"/>
      <c r="AC43" s="1162"/>
      <c r="AD43" s="1163">
        <f t="shared" si="29"/>
        <v>0</v>
      </c>
      <c r="AE43" s="1164"/>
      <c r="AF43" s="1164"/>
      <c r="AG43" s="1165"/>
      <c r="AH43" s="1166"/>
      <c r="AI43" s="1166"/>
      <c r="AJ43" s="1166"/>
      <c r="AK43" s="1166"/>
      <c r="AL43" s="1166"/>
      <c r="AM43" s="1166"/>
      <c r="AN43" s="1166"/>
      <c r="AO43" s="1166"/>
      <c r="AP43" s="1166"/>
      <c r="AQ43" s="181"/>
      <c r="AR43" s="181"/>
      <c r="AS43" s="169"/>
      <c r="AT43" s="169"/>
      <c r="AU43" s="183"/>
      <c r="AV43" s="169"/>
      <c r="AW43" s="169"/>
      <c r="AX43" s="169"/>
    </row>
    <row r="44" spans="1:60" s="182" customFormat="1" ht="14.25" customHeight="1" x14ac:dyDescent="0.2">
      <c r="A44" s="479"/>
      <c r="B44" s="1154" t="str">
        <f>IF(A44="","","4. "&amp;VLOOKUP(A44,SMTN!$A:$E,2,0))</f>
        <v/>
      </c>
      <c r="C44" s="1155"/>
      <c r="D44" s="1155"/>
      <c r="E44" s="1155"/>
      <c r="F44" s="1155"/>
      <c r="G44" s="1155"/>
      <c r="H44" s="1155"/>
      <c r="I44" s="1155"/>
      <c r="J44" s="1155"/>
      <c r="K44" s="1155"/>
      <c r="L44" s="1155"/>
      <c r="M44" s="1156"/>
      <c r="N44" s="1157"/>
      <c r="O44" s="1158"/>
      <c r="P44" s="1158"/>
      <c r="Q44" s="1159"/>
      <c r="R44" s="1157"/>
      <c r="S44" s="1158"/>
      <c r="T44" s="1158"/>
      <c r="U44" s="1159"/>
      <c r="V44" s="1157"/>
      <c r="W44" s="1158"/>
      <c r="X44" s="1158"/>
      <c r="Y44" s="1159"/>
      <c r="Z44" s="1160" t="str">
        <f>IF(V44="","",VLOOKUP((R44&amp;V44),'DATA '!$B$2:$E$37,4,0))</f>
        <v/>
      </c>
      <c r="AA44" s="1161"/>
      <c r="AB44" s="1161"/>
      <c r="AC44" s="1162"/>
      <c r="AD44" s="1163">
        <f t="shared" si="29"/>
        <v>0</v>
      </c>
      <c r="AE44" s="1164"/>
      <c r="AF44" s="1164"/>
      <c r="AG44" s="1165"/>
      <c r="AH44" s="1166"/>
      <c r="AI44" s="1166"/>
      <c r="AJ44" s="1166"/>
      <c r="AK44" s="1166"/>
      <c r="AL44" s="1166"/>
      <c r="AM44" s="1166"/>
      <c r="AN44" s="1166"/>
      <c r="AO44" s="1166"/>
      <c r="AP44" s="1166"/>
      <c r="AQ44" s="181"/>
      <c r="AR44" s="181"/>
      <c r="AS44" s="169"/>
      <c r="AT44" s="169"/>
      <c r="AU44" s="183"/>
      <c r="AV44" s="169"/>
      <c r="AW44" s="169"/>
      <c r="AX44" s="169"/>
    </row>
    <row r="45" spans="1:60" s="182" customFormat="1" ht="17.25" x14ac:dyDescent="0.2">
      <c r="A45" s="479"/>
      <c r="B45" s="1154" t="str">
        <f>IF(A45="","","5. "&amp;VLOOKUP(A45,SMTN!$A:$E,2,0))</f>
        <v/>
      </c>
      <c r="C45" s="1155"/>
      <c r="D45" s="1155"/>
      <c r="E45" s="1155"/>
      <c r="F45" s="1155"/>
      <c r="G45" s="1155"/>
      <c r="H45" s="1155"/>
      <c r="I45" s="1155"/>
      <c r="J45" s="1155"/>
      <c r="K45" s="1155"/>
      <c r="L45" s="1155"/>
      <c r="M45" s="1156"/>
      <c r="N45" s="1157"/>
      <c r="O45" s="1158"/>
      <c r="P45" s="1158"/>
      <c r="Q45" s="1159"/>
      <c r="R45" s="1157"/>
      <c r="S45" s="1158"/>
      <c r="T45" s="1158"/>
      <c r="U45" s="1159"/>
      <c r="V45" s="1157"/>
      <c r="W45" s="1158"/>
      <c r="X45" s="1158"/>
      <c r="Y45" s="1159"/>
      <c r="Z45" s="1160" t="str">
        <f>IF(V45="","",VLOOKUP((R45&amp;V45),'DATA '!$B$2:$E$37,4,0))</f>
        <v/>
      </c>
      <c r="AA45" s="1161"/>
      <c r="AB45" s="1161"/>
      <c r="AC45" s="1162"/>
      <c r="AD45" s="1163">
        <f t="shared" si="29"/>
        <v>0</v>
      </c>
      <c r="AE45" s="1164"/>
      <c r="AF45" s="1164"/>
      <c r="AG45" s="1165"/>
      <c r="AH45" s="1166"/>
      <c r="AI45" s="1166"/>
      <c r="AJ45" s="1166"/>
      <c r="AK45" s="1166"/>
      <c r="AL45" s="1166"/>
      <c r="AM45" s="1166"/>
      <c r="AN45" s="1166"/>
      <c r="AO45" s="1166"/>
      <c r="AP45" s="1166"/>
      <c r="AQ45" s="181"/>
      <c r="AR45" s="181"/>
      <c r="AS45" s="169"/>
      <c r="AT45" s="169"/>
      <c r="AU45" s="183"/>
      <c r="AV45" s="169"/>
      <c r="AW45" s="169"/>
      <c r="AX45" s="169"/>
    </row>
    <row r="46" spans="1:60" s="187" customFormat="1" ht="14.25" customHeight="1" x14ac:dyDescent="0.2">
      <c r="A46" s="792" t="s">
        <v>515</v>
      </c>
      <c r="B46" s="1188" t="s">
        <v>100</v>
      </c>
      <c r="C46" s="1189"/>
      <c r="D46" s="1189"/>
      <c r="E46" s="1189"/>
      <c r="F46" s="1189"/>
      <c r="G46" s="1189"/>
      <c r="H46" s="1189"/>
      <c r="I46" s="1189"/>
      <c r="J46" s="1189"/>
      <c r="K46" s="1189"/>
      <c r="L46" s="1189"/>
      <c r="M46" s="1190"/>
      <c r="N46" s="1320">
        <f>SUMIF(N35:Q45,"&gt;0",N35:Q45)</f>
        <v>0</v>
      </c>
      <c r="O46" s="1321"/>
      <c r="P46" s="1321"/>
      <c r="Q46" s="1322"/>
      <c r="R46" s="1194" t="s">
        <v>99</v>
      </c>
      <c r="S46" s="1195"/>
      <c r="T46" s="1195"/>
      <c r="U46" s="1195"/>
      <c r="V46" s="1195"/>
      <c r="W46" s="1195"/>
      <c r="X46" s="1195"/>
      <c r="Y46" s="1195"/>
      <c r="Z46" s="1195"/>
      <c r="AA46" s="1195"/>
      <c r="AB46" s="1195"/>
      <c r="AC46" s="1196"/>
      <c r="AD46" s="1197">
        <f>SUMIF(AD35:AG45,"&gt;0",AD35:AG45)</f>
        <v>0</v>
      </c>
      <c r="AE46" s="1198"/>
      <c r="AF46" s="1198"/>
      <c r="AG46" s="1199"/>
      <c r="AQ46" s="181"/>
      <c r="AR46" s="181"/>
      <c r="AS46" s="169"/>
      <c r="AU46" s="183"/>
      <c r="AV46" s="169"/>
      <c r="AW46" s="169"/>
      <c r="AX46" s="169"/>
      <c r="AY46" s="158"/>
      <c r="AZ46" s="158"/>
      <c r="BA46" s="158"/>
      <c r="BB46" s="188"/>
      <c r="BC46" s="186"/>
      <c r="BD46" s="158"/>
      <c r="BE46" s="189"/>
      <c r="BF46" s="189"/>
    </row>
    <row r="47" spans="1:60" s="190" customFormat="1" ht="3" customHeight="1" x14ac:dyDescent="0.2">
      <c r="A47" s="742"/>
      <c r="AS47" s="169"/>
      <c r="AU47" s="183"/>
      <c r="AV47" s="169"/>
      <c r="AW47" s="169"/>
      <c r="AX47" s="169"/>
      <c r="AY47" s="191"/>
      <c r="AZ47" s="191"/>
      <c r="BA47" s="192"/>
      <c r="BB47" s="192"/>
      <c r="BC47" s="192"/>
      <c r="BD47" s="192"/>
      <c r="BE47" s="193"/>
      <c r="BF47" s="193"/>
      <c r="BG47" s="193"/>
      <c r="BH47" s="191"/>
    </row>
    <row r="48" spans="1:60" s="196" customFormat="1" ht="15.75" customHeight="1" x14ac:dyDescent="0.5">
      <c r="A48" s="742"/>
      <c r="B48" s="194" t="s">
        <v>80</v>
      </c>
      <c r="C48" s="195"/>
      <c r="D48" s="195"/>
      <c r="E48" s="195"/>
      <c r="AQ48" s="190"/>
      <c r="AR48" s="190"/>
      <c r="AS48" s="190"/>
      <c r="AT48" s="190"/>
      <c r="AU48" s="190"/>
      <c r="AV48" s="191"/>
      <c r="AW48" s="191"/>
      <c r="AX48" s="123"/>
      <c r="AY48" s="197"/>
      <c r="AZ48" s="197"/>
      <c r="BA48" s="197"/>
      <c r="BB48" s="197"/>
      <c r="BC48" s="197"/>
      <c r="BD48" s="197"/>
      <c r="BE48" s="198"/>
      <c r="BF48" s="198"/>
      <c r="BG48" s="198"/>
      <c r="BH48" s="197"/>
    </row>
    <row r="49" spans="1:60" s="196" customFormat="1" ht="15.75" customHeight="1" x14ac:dyDescent="0.2">
      <c r="A49" s="388" t="s">
        <v>1108</v>
      </c>
      <c r="B49" s="1200" t="s">
        <v>81</v>
      </c>
      <c r="C49" s="1201"/>
      <c r="D49" s="1201"/>
      <c r="E49" s="1201"/>
      <c r="F49" s="1201"/>
      <c r="G49" s="1201"/>
      <c r="H49" s="1201"/>
      <c r="I49" s="1201"/>
      <c r="J49" s="1201"/>
      <c r="K49" s="1201"/>
      <c r="L49" s="1201"/>
      <c r="M49" s="1202"/>
      <c r="N49" s="1203" t="s">
        <v>82</v>
      </c>
      <c r="O49" s="1203"/>
      <c r="P49" s="1203"/>
      <c r="Q49" s="1203"/>
      <c r="R49" s="1203"/>
      <c r="S49" s="1203"/>
      <c r="T49" s="1203"/>
      <c r="U49" s="1203"/>
      <c r="V49" s="1203"/>
      <c r="W49" s="1203"/>
      <c r="X49" s="1203" t="s">
        <v>83</v>
      </c>
      <c r="Y49" s="1203"/>
      <c r="Z49" s="1203"/>
      <c r="AA49" s="1203"/>
      <c r="AB49" s="1203"/>
      <c r="AC49" s="1203"/>
      <c r="AD49" s="1203"/>
      <c r="AE49" s="1203"/>
      <c r="AF49" s="1203"/>
      <c r="AG49" s="1203"/>
      <c r="AH49" s="1176" t="s">
        <v>84</v>
      </c>
      <c r="AI49" s="1177"/>
      <c r="AJ49" s="1177"/>
      <c r="AK49" s="1177"/>
      <c r="AL49" s="1177"/>
      <c r="AM49" s="1177"/>
      <c r="AN49" s="1177"/>
      <c r="AO49" s="1177"/>
      <c r="AP49" s="1177"/>
      <c r="AQ49" s="190"/>
      <c r="AR49" s="190"/>
      <c r="AS49" s="190"/>
      <c r="AT49" s="190"/>
      <c r="AU49" s="190"/>
      <c r="AV49" s="191"/>
      <c r="AW49" s="191"/>
      <c r="AX49" s="191"/>
      <c r="AY49" s="197"/>
      <c r="AZ49" s="197"/>
      <c r="BA49" s="197"/>
      <c r="BB49" s="197"/>
      <c r="BC49" s="197"/>
      <c r="BD49" s="198"/>
      <c r="BE49" s="198"/>
      <c r="BF49" s="198"/>
      <c r="BG49" s="197"/>
      <c r="BH49" s="197"/>
    </row>
    <row r="50" spans="1:60" s="196" customFormat="1" ht="15.75" customHeight="1" x14ac:dyDescent="0.2">
      <c r="A50" s="388"/>
      <c r="B50" s="1178" t="s">
        <v>30</v>
      </c>
      <c r="C50" s="1179"/>
      <c r="D50" s="1179"/>
      <c r="E50" s="1179"/>
      <c r="F50" s="1179"/>
      <c r="G50" s="1179"/>
      <c r="H50" s="1179"/>
      <c r="I50" s="1179"/>
      <c r="J50" s="1179"/>
      <c r="K50" s="1179"/>
      <c r="L50" s="1179"/>
      <c r="M50" s="1180"/>
      <c r="N50" s="1181" t="s">
        <v>21</v>
      </c>
      <c r="O50" s="1181"/>
      <c r="P50" s="1181"/>
      <c r="Q50" s="1181"/>
      <c r="R50" s="1181"/>
      <c r="S50" s="1181"/>
      <c r="T50" s="1181"/>
      <c r="U50" s="1181"/>
      <c r="V50" s="1181"/>
      <c r="W50" s="1181"/>
      <c r="X50" s="1181" t="s">
        <v>58</v>
      </c>
      <c r="Y50" s="1181"/>
      <c r="Z50" s="1181"/>
      <c r="AA50" s="1181"/>
      <c r="AB50" s="1181"/>
      <c r="AC50" s="1181"/>
      <c r="AD50" s="1181"/>
      <c r="AE50" s="1181"/>
      <c r="AF50" s="1181"/>
      <c r="AG50" s="1181"/>
      <c r="AH50" s="1178"/>
      <c r="AI50" s="1179"/>
      <c r="AJ50" s="1179"/>
      <c r="AK50" s="1179"/>
      <c r="AL50" s="1179"/>
      <c r="AM50" s="1179"/>
      <c r="AN50" s="1179"/>
      <c r="AO50" s="1179"/>
      <c r="AP50" s="1179"/>
      <c r="AQ50" s="190"/>
      <c r="AR50" s="190"/>
      <c r="AS50" s="190"/>
      <c r="AT50" s="190"/>
      <c r="AU50" s="190"/>
      <c r="AV50" s="191"/>
      <c r="AW50" s="191"/>
      <c r="AX50" s="191"/>
      <c r="AY50" s="197"/>
      <c r="AZ50" s="197"/>
      <c r="BA50" s="197"/>
      <c r="BB50" s="197"/>
      <c r="BC50" s="197"/>
      <c r="BD50" s="198"/>
      <c r="BE50" s="198"/>
      <c r="BF50" s="198"/>
      <c r="BG50" s="197"/>
      <c r="BH50" s="197"/>
    </row>
    <row r="51" spans="1:60" s="196" customFormat="1" ht="15.75" customHeight="1" x14ac:dyDescent="0.2">
      <c r="B51" s="1182" t="s">
        <v>85</v>
      </c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4"/>
      <c r="N51" s="1185">
        <f>I25</f>
        <v>0</v>
      </c>
      <c r="O51" s="1185"/>
      <c r="P51" s="1185"/>
      <c r="Q51" s="1185"/>
      <c r="R51" s="1185"/>
      <c r="S51" s="1185"/>
      <c r="T51" s="1185"/>
      <c r="U51" s="1185"/>
      <c r="V51" s="1185"/>
      <c r="W51" s="1185"/>
      <c r="X51" s="1186">
        <f>AI25</f>
        <v>0</v>
      </c>
      <c r="Y51" s="1186"/>
      <c r="Z51" s="1186"/>
      <c r="AA51" s="1186"/>
      <c r="AB51" s="1186"/>
      <c r="AC51" s="1186"/>
      <c r="AD51" s="1186"/>
      <c r="AE51" s="1186"/>
      <c r="AF51" s="1186"/>
      <c r="AG51" s="1186"/>
      <c r="AH51" s="1187"/>
      <c r="AI51" s="1187"/>
      <c r="AJ51" s="1187"/>
      <c r="AK51" s="1187"/>
      <c r="AL51" s="1187"/>
      <c r="AM51" s="1187"/>
      <c r="AN51" s="1187"/>
      <c r="AO51" s="1187"/>
      <c r="AP51" s="1187"/>
      <c r="AQ51" s="190"/>
      <c r="AR51" s="190"/>
      <c r="AS51" s="190"/>
      <c r="AT51" s="190"/>
      <c r="AU51" s="190"/>
      <c r="AV51" s="191"/>
      <c r="AW51" s="191"/>
      <c r="AX51" s="191"/>
      <c r="AY51" s="197"/>
      <c r="AZ51" s="197"/>
      <c r="BA51" s="197"/>
      <c r="BB51" s="197"/>
      <c r="BC51" s="197"/>
      <c r="BD51" s="198"/>
      <c r="BE51" s="197"/>
      <c r="BF51" s="197"/>
      <c r="BG51" s="197"/>
      <c r="BH51" s="197"/>
    </row>
    <row r="52" spans="1:60" s="196" customFormat="1" ht="15.75" customHeight="1" x14ac:dyDescent="0.2">
      <c r="B52" s="1182" t="s">
        <v>86</v>
      </c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4"/>
      <c r="N52" s="1185">
        <f>N46</f>
        <v>0</v>
      </c>
      <c r="O52" s="1185"/>
      <c r="P52" s="1185"/>
      <c r="Q52" s="1185"/>
      <c r="R52" s="1185"/>
      <c r="S52" s="1185"/>
      <c r="T52" s="1185"/>
      <c r="U52" s="1185"/>
      <c r="V52" s="1185"/>
      <c r="W52" s="1185"/>
      <c r="X52" s="1186">
        <f>AD46</f>
        <v>0</v>
      </c>
      <c r="Y52" s="1186"/>
      <c r="Z52" s="1186"/>
      <c r="AA52" s="1186"/>
      <c r="AB52" s="1186"/>
      <c r="AC52" s="1186"/>
      <c r="AD52" s="1186"/>
      <c r="AE52" s="1186"/>
      <c r="AF52" s="1186"/>
      <c r="AG52" s="1186"/>
      <c r="AH52" s="1187"/>
      <c r="AI52" s="1187"/>
      <c r="AJ52" s="1187"/>
      <c r="AK52" s="1187"/>
      <c r="AL52" s="1187"/>
      <c r="AM52" s="1187"/>
      <c r="AN52" s="1187"/>
      <c r="AO52" s="1187"/>
      <c r="AP52" s="1187"/>
      <c r="AQ52" s="190"/>
      <c r="AR52" s="190"/>
      <c r="AS52" s="190"/>
      <c r="AT52" s="190"/>
      <c r="AU52" s="190"/>
      <c r="AV52" s="191"/>
      <c r="AW52" s="191"/>
      <c r="AX52" s="191"/>
      <c r="AY52" s="197"/>
      <c r="AZ52" s="197"/>
      <c r="BA52" s="197"/>
      <c r="BB52" s="197"/>
      <c r="BC52" s="197"/>
      <c r="BD52" s="198"/>
      <c r="BE52" s="197"/>
      <c r="BF52" s="197"/>
      <c r="BG52" s="197"/>
      <c r="BH52" s="197"/>
    </row>
    <row r="53" spans="1:60" s="196" customFormat="1" ht="15.75" customHeight="1" x14ac:dyDescent="0.2">
      <c r="B53" s="260" t="s">
        <v>87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396"/>
      <c r="N53" s="1207">
        <f>N51+N52</f>
        <v>0</v>
      </c>
      <c r="O53" s="1207"/>
      <c r="P53" s="1207"/>
      <c r="Q53" s="1207"/>
      <c r="R53" s="1207"/>
      <c r="S53" s="1207"/>
      <c r="T53" s="1207"/>
      <c r="U53" s="1207"/>
      <c r="V53" s="1207"/>
      <c r="W53" s="1207"/>
      <c r="X53" s="1208">
        <f>X51+X52</f>
        <v>0</v>
      </c>
      <c r="Y53" s="1208"/>
      <c r="Z53" s="1208"/>
      <c r="AA53" s="1208"/>
      <c r="AB53" s="1208"/>
      <c r="AC53" s="1208"/>
      <c r="AD53" s="1208"/>
      <c r="AE53" s="1208"/>
      <c r="AF53" s="1208"/>
      <c r="AG53" s="1208"/>
      <c r="AH53" s="1187"/>
      <c r="AI53" s="1187"/>
      <c r="AJ53" s="1187"/>
      <c r="AK53" s="1187"/>
      <c r="AL53" s="1187"/>
      <c r="AM53" s="1187"/>
      <c r="AN53" s="1187"/>
      <c r="AO53" s="1187"/>
      <c r="AP53" s="1187"/>
      <c r="AQ53" s="190"/>
      <c r="AR53" s="190"/>
      <c r="AS53" s="190"/>
      <c r="AT53" s="190"/>
      <c r="AU53" s="190"/>
      <c r="AV53" s="191"/>
      <c r="AW53" s="191"/>
      <c r="AX53" s="191"/>
      <c r="AY53" s="197"/>
      <c r="AZ53" s="197"/>
      <c r="BA53" s="197"/>
      <c r="BB53" s="197"/>
      <c r="BC53" s="197"/>
      <c r="BD53" s="198"/>
      <c r="BE53" s="197"/>
      <c r="BF53" s="197"/>
      <c r="BG53" s="197"/>
      <c r="BH53" s="197"/>
    </row>
    <row r="54" spans="1:60" s="196" customFormat="1" ht="3.75" customHeight="1" x14ac:dyDescent="0.5">
      <c r="B54" s="194"/>
      <c r="C54" s="195"/>
      <c r="D54" s="195"/>
      <c r="E54" s="195"/>
      <c r="AQ54" s="190"/>
      <c r="AR54" s="190"/>
      <c r="AS54" s="190"/>
      <c r="AT54" s="190"/>
      <c r="AU54" s="190"/>
      <c r="AV54" s="191"/>
      <c r="AW54" s="191"/>
      <c r="AX54" s="191"/>
      <c r="AY54" s="197"/>
      <c r="AZ54" s="197"/>
      <c r="BA54" s="197"/>
      <c r="BB54" s="197"/>
      <c r="BC54" s="197"/>
      <c r="BD54" s="197"/>
      <c r="BE54" s="198"/>
      <c r="BF54" s="198"/>
      <c r="BG54" s="198"/>
      <c r="BH54" s="197"/>
    </row>
    <row r="55" spans="1:60" s="196" customFormat="1" ht="18" customHeight="1" x14ac:dyDescent="0.2">
      <c r="B55" s="262"/>
      <c r="C55" s="262" t="s">
        <v>116</v>
      </c>
      <c r="D55" s="262"/>
      <c r="E55" s="262"/>
      <c r="F55" s="262"/>
      <c r="G55" s="262"/>
      <c r="H55" s="262"/>
      <c r="I55" s="262"/>
      <c r="AH55" s="197"/>
      <c r="AI55" s="197"/>
      <c r="AJ55" s="197"/>
      <c r="AK55" s="197"/>
      <c r="AL55" s="197"/>
      <c r="AM55" s="197"/>
      <c r="AN55" s="198"/>
      <c r="AO55" s="198"/>
      <c r="AP55" s="198"/>
      <c r="AQ55" s="197"/>
      <c r="AR55" s="197"/>
      <c r="AS55" s="199"/>
      <c r="AT55" s="199"/>
      <c r="AU55" s="199"/>
    </row>
    <row r="56" spans="1:60" s="190" customFormat="1" ht="13.5" customHeight="1" x14ac:dyDescent="0.5">
      <c r="C56" s="265" t="str">
        <f>IF(X53&lt;60," ",IF(X53&lt;70," ",IF(X53&lt;80," ",IF(X53&lt;90," ",IF(X53&lt;=100,"P"," ")))))</f>
        <v xml:space="preserve"> </v>
      </c>
      <c r="E56" s="263"/>
      <c r="F56" s="227" t="s">
        <v>93</v>
      </c>
      <c r="I56" s="264"/>
      <c r="J56" s="264"/>
      <c r="K56" s="227" t="s">
        <v>88</v>
      </c>
      <c r="Q56" s="227"/>
      <c r="AH56" s="191"/>
      <c r="AI56" s="191"/>
      <c r="AJ56" s="191"/>
      <c r="AK56" s="191"/>
      <c r="AL56" s="191"/>
      <c r="AM56" s="191"/>
      <c r="AN56" s="193"/>
      <c r="AO56" s="193"/>
      <c r="AP56" s="193"/>
      <c r="AQ56" s="191"/>
      <c r="AR56" s="191"/>
      <c r="AS56" s="200"/>
      <c r="AT56" s="200"/>
      <c r="AU56" s="200"/>
    </row>
    <row r="57" spans="1:60" s="190" customFormat="1" ht="13.5" customHeight="1" x14ac:dyDescent="0.5">
      <c r="C57" s="265" t="str">
        <f>IF(X53&lt;60," ",IF(X53&lt;70," ",IF(X53&lt;80," ",IF(X53&lt;90,"P",IF(X53&lt;=100," "," ")))))</f>
        <v xml:space="preserve"> </v>
      </c>
      <c r="E57" s="263"/>
      <c r="F57" s="227" t="s">
        <v>95</v>
      </c>
      <c r="I57" s="264"/>
      <c r="J57" s="264"/>
      <c r="K57" s="227" t="s">
        <v>89</v>
      </c>
      <c r="Q57" s="227"/>
      <c r="AH57" s="191"/>
      <c r="AI57" s="191"/>
      <c r="AJ57" s="191"/>
      <c r="AK57" s="191"/>
      <c r="AL57" s="191"/>
      <c r="AM57" s="191"/>
      <c r="AN57" s="193"/>
      <c r="AO57" s="193"/>
      <c r="AP57" s="193"/>
      <c r="AQ57" s="191"/>
      <c r="AR57" s="191"/>
      <c r="AS57" s="200"/>
      <c r="AT57" s="200"/>
      <c r="AU57" s="200"/>
    </row>
    <row r="58" spans="1:60" s="190" customFormat="1" ht="13.5" customHeight="1" x14ac:dyDescent="0.5">
      <c r="C58" s="265" t="str">
        <f>IF(X53&lt;60," ",IF(X53&lt;70," ",IF(X53&lt;80,"P",IF(X53&lt;90," ",IF(X53&lt;=100," "," ")))))</f>
        <v xml:space="preserve"> </v>
      </c>
      <c r="E58" s="263"/>
      <c r="F58" s="227" t="s">
        <v>94</v>
      </c>
      <c r="I58" s="264"/>
      <c r="J58" s="264"/>
      <c r="K58" s="227" t="s">
        <v>90</v>
      </c>
      <c r="Q58" s="227"/>
      <c r="AH58" s="191"/>
      <c r="AI58" s="191"/>
      <c r="AJ58" s="191"/>
      <c r="AK58" s="191"/>
      <c r="AL58" s="191"/>
      <c r="AM58" s="191"/>
      <c r="AN58" s="193"/>
      <c r="AO58" s="193"/>
      <c r="AP58" s="193"/>
      <c r="AQ58" s="191"/>
      <c r="AR58" s="191"/>
      <c r="AS58" s="200"/>
      <c r="AT58" s="200"/>
      <c r="AU58" s="200"/>
    </row>
    <row r="59" spans="1:60" s="190" customFormat="1" ht="13.5" customHeight="1" x14ac:dyDescent="0.5">
      <c r="C59" s="265" t="str">
        <f>IF(X53&lt;60," ",IF(X53&lt;70,"P",IF(X53&lt;80," ",IF(X53&lt;90," ",IF(X53&lt;=100," "," ")))))</f>
        <v xml:space="preserve"> </v>
      </c>
      <c r="E59" s="263"/>
      <c r="F59" s="227" t="s">
        <v>96</v>
      </c>
      <c r="I59" s="264"/>
      <c r="J59" s="264"/>
      <c r="K59" s="227" t="s">
        <v>91</v>
      </c>
      <c r="Q59" s="227"/>
      <c r="AH59" s="191"/>
      <c r="AI59" s="191"/>
      <c r="AJ59" s="191"/>
      <c r="AK59" s="191"/>
      <c r="AL59" s="191"/>
      <c r="AM59" s="191"/>
      <c r="AN59" s="193"/>
      <c r="AO59" s="193"/>
      <c r="AP59" s="193"/>
      <c r="AQ59" s="191"/>
      <c r="AR59" s="191"/>
      <c r="AS59" s="200"/>
      <c r="AT59" s="200"/>
      <c r="AU59" s="200"/>
    </row>
    <row r="60" spans="1:60" s="190" customFormat="1" ht="13.5" customHeight="1" x14ac:dyDescent="0.5">
      <c r="C60" s="265" t="str">
        <f>IF(X53&lt;60,"P",IF(X53&lt;70," ",IF(X53&lt;80," ",IF(X53&lt;90," ",IF(X53&lt;=100," "," ")))))</f>
        <v>P</v>
      </c>
      <c r="E60" s="263"/>
      <c r="F60" s="227" t="s">
        <v>97</v>
      </c>
      <c r="I60" s="264"/>
      <c r="J60" s="264"/>
      <c r="K60" s="227" t="s">
        <v>92</v>
      </c>
      <c r="Q60" s="227"/>
      <c r="AH60" s="191"/>
      <c r="AI60" s="191"/>
      <c r="AJ60" s="191"/>
      <c r="AK60" s="191"/>
      <c r="AL60" s="191"/>
      <c r="AM60" s="191"/>
      <c r="AN60" s="193"/>
      <c r="AO60" s="193"/>
      <c r="AP60" s="193"/>
      <c r="AQ60" s="191"/>
      <c r="AR60" s="191"/>
      <c r="AS60" s="200"/>
      <c r="AT60" s="200"/>
      <c r="AU60" s="200"/>
    </row>
    <row r="61" spans="1:60" s="190" customFormat="1" ht="3.75" customHeight="1" x14ac:dyDescent="0.2">
      <c r="AH61" s="191"/>
      <c r="AI61" s="191"/>
      <c r="AJ61" s="191"/>
      <c r="AK61" s="191"/>
      <c r="AL61" s="191"/>
      <c r="AM61" s="191"/>
      <c r="AN61" s="193"/>
      <c r="AO61" s="193"/>
      <c r="AP61" s="193"/>
      <c r="AQ61" s="191"/>
      <c r="AR61" s="191"/>
      <c r="AS61" s="200"/>
      <c r="AT61" s="200"/>
      <c r="AU61" s="200"/>
    </row>
    <row r="62" spans="1:60" ht="18.75" customHeight="1" x14ac:dyDescent="0.2">
      <c r="B62" s="406" t="s">
        <v>137</v>
      </c>
      <c r="BF62" s="124"/>
      <c r="BG62" s="124"/>
      <c r="BH62" s="123"/>
    </row>
    <row r="63" spans="1:60" s="123" customFormat="1" ht="15" customHeight="1" x14ac:dyDescent="0.2">
      <c r="B63" s="1234" t="s">
        <v>138</v>
      </c>
      <c r="C63" s="1234"/>
      <c r="D63" s="1234"/>
      <c r="E63" s="1234"/>
      <c r="F63" s="1234"/>
      <c r="G63" s="1234"/>
      <c r="H63" s="1234"/>
      <c r="I63" s="1234"/>
      <c r="J63" s="1234"/>
      <c r="K63" s="1234"/>
      <c r="L63" s="1234" t="s">
        <v>140</v>
      </c>
      <c r="M63" s="1234"/>
      <c r="N63" s="1234"/>
      <c r="O63" s="1234"/>
      <c r="P63" s="1234"/>
      <c r="Q63" s="1234"/>
      <c r="R63" s="1234"/>
      <c r="S63" s="1234"/>
      <c r="T63" s="1234" t="s">
        <v>141</v>
      </c>
      <c r="U63" s="1234"/>
      <c r="V63" s="1234"/>
      <c r="W63" s="1234"/>
      <c r="X63" s="1234"/>
      <c r="Y63" s="1234"/>
      <c r="Z63" s="1234"/>
      <c r="AA63" s="1234"/>
      <c r="AB63" s="1234"/>
      <c r="AC63" s="1234"/>
      <c r="AD63" s="1234"/>
      <c r="AE63" s="1234"/>
      <c r="AF63" s="1234"/>
      <c r="AG63" s="1234"/>
      <c r="AH63" s="1234" t="s">
        <v>142</v>
      </c>
      <c r="AI63" s="1234"/>
      <c r="AJ63" s="1234"/>
      <c r="AK63" s="1234"/>
      <c r="AL63" s="1234"/>
      <c r="AM63" s="1234"/>
      <c r="AN63" s="1234"/>
      <c r="AO63" s="1234"/>
      <c r="AP63" s="1234"/>
      <c r="BE63" s="124"/>
      <c r="BF63" s="124"/>
      <c r="BG63" s="124"/>
    </row>
    <row r="64" spans="1:60" s="123" customFormat="1" ht="15" customHeight="1" x14ac:dyDescent="0.2">
      <c r="B64" s="1204" t="s">
        <v>139</v>
      </c>
      <c r="C64" s="1204"/>
      <c r="D64" s="1204"/>
      <c r="E64" s="1204"/>
      <c r="F64" s="1204"/>
      <c r="G64" s="1204"/>
      <c r="H64" s="1204"/>
      <c r="I64" s="1204"/>
      <c r="J64" s="1204"/>
      <c r="K64" s="1204"/>
      <c r="L64" s="1204"/>
      <c r="M64" s="1204"/>
      <c r="N64" s="1204"/>
      <c r="O64" s="1204"/>
      <c r="P64" s="1204"/>
      <c r="Q64" s="1204"/>
      <c r="R64" s="1204"/>
      <c r="S64" s="1204"/>
      <c r="T64" s="1204"/>
      <c r="U64" s="1204"/>
      <c r="V64" s="1204"/>
      <c r="W64" s="1204"/>
      <c r="X64" s="1204"/>
      <c r="Y64" s="1204"/>
      <c r="Z64" s="1204"/>
      <c r="AA64" s="1204"/>
      <c r="AB64" s="1204"/>
      <c r="AC64" s="1204"/>
      <c r="AD64" s="1204"/>
      <c r="AE64" s="1204"/>
      <c r="AF64" s="1204"/>
      <c r="AG64" s="1204"/>
      <c r="AH64" s="1204"/>
      <c r="AI64" s="1204"/>
      <c r="AJ64" s="1204"/>
      <c r="AK64" s="1204"/>
      <c r="AL64" s="1204"/>
      <c r="AM64" s="1204"/>
      <c r="AN64" s="1204"/>
      <c r="AO64" s="1204"/>
      <c r="AP64" s="1204"/>
      <c r="BE64" s="124"/>
      <c r="BF64" s="124"/>
      <c r="BG64" s="124"/>
    </row>
    <row r="65" spans="2:63" s="240" customFormat="1" ht="15" customHeight="1" x14ac:dyDescent="0.2">
      <c r="B65" s="1205" t="s">
        <v>30</v>
      </c>
      <c r="C65" s="1205"/>
      <c r="D65" s="1205"/>
      <c r="E65" s="1205"/>
      <c r="F65" s="1205"/>
      <c r="G65" s="1205"/>
      <c r="H65" s="1205"/>
      <c r="I65" s="1205"/>
      <c r="J65" s="1205"/>
      <c r="K65" s="1205"/>
      <c r="L65" s="1205" t="s">
        <v>21</v>
      </c>
      <c r="M65" s="1205"/>
      <c r="N65" s="1205"/>
      <c r="O65" s="1205"/>
      <c r="P65" s="1205"/>
      <c r="Q65" s="1205"/>
      <c r="R65" s="1205"/>
      <c r="S65" s="1205"/>
      <c r="T65" s="1205" t="s">
        <v>58</v>
      </c>
      <c r="U65" s="1205"/>
      <c r="V65" s="1205"/>
      <c r="W65" s="1205"/>
      <c r="X65" s="1205"/>
      <c r="Y65" s="1205"/>
      <c r="Z65" s="1205"/>
      <c r="AA65" s="1205"/>
      <c r="AB65" s="1205"/>
      <c r="AC65" s="1205"/>
      <c r="AD65" s="1205"/>
      <c r="AE65" s="1205"/>
      <c r="AF65" s="1205"/>
      <c r="AG65" s="1205"/>
      <c r="AH65" s="1205" t="s">
        <v>22</v>
      </c>
      <c r="AI65" s="1205"/>
      <c r="AJ65" s="1205"/>
      <c r="AK65" s="1205"/>
      <c r="AL65" s="1205"/>
      <c r="AM65" s="1205"/>
      <c r="AN65" s="1205"/>
      <c r="AO65" s="1205"/>
      <c r="AP65" s="1205"/>
      <c r="AQ65" s="239"/>
      <c r="AT65" s="239"/>
      <c r="AU65" s="239"/>
      <c r="AV65" s="239"/>
    </row>
    <row r="66" spans="2:63" ht="56.25" customHeight="1" x14ac:dyDescent="0.2">
      <c r="B66" s="1232"/>
      <c r="C66" s="1232"/>
      <c r="D66" s="1232"/>
      <c r="E66" s="1232"/>
      <c r="F66" s="1232"/>
      <c r="G66" s="1232"/>
      <c r="H66" s="1232"/>
      <c r="I66" s="1232"/>
      <c r="J66" s="1232"/>
      <c r="K66" s="1232"/>
      <c r="L66" s="1232"/>
      <c r="M66" s="1232"/>
      <c r="N66" s="1232"/>
      <c r="O66" s="1232"/>
      <c r="P66" s="1232"/>
      <c r="Q66" s="1232"/>
      <c r="R66" s="1232"/>
      <c r="S66" s="1232"/>
      <c r="T66" s="1232"/>
      <c r="U66" s="1232"/>
      <c r="V66" s="1232"/>
      <c r="W66" s="1232"/>
      <c r="X66" s="1232"/>
      <c r="Y66" s="1232"/>
      <c r="Z66" s="1232"/>
      <c r="AA66" s="1232"/>
      <c r="AB66" s="1232"/>
      <c r="AC66" s="1232"/>
      <c r="AD66" s="1232"/>
      <c r="AE66" s="1232"/>
      <c r="AF66" s="1232"/>
      <c r="AG66" s="1232"/>
      <c r="AH66" s="1232"/>
      <c r="AI66" s="1232"/>
      <c r="AJ66" s="1232"/>
      <c r="AK66" s="1232"/>
      <c r="AL66" s="1232"/>
      <c r="AM66" s="1232"/>
      <c r="AN66" s="1232"/>
      <c r="AO66" s="1232"/>
      <c r="AP66" s="1232"/>
      <c r="BF66" s="124"/>
      <c r="BG66" s="124"/>
      <c r="BH66" s="123"/>
    </row>
    <row r="67" spans="2:63" ht="3" customHeight="1" x14ac:dyDescent="0.2"/>
    <row r="68" spans="2:63" ht="3" customHeight="1" x14ac:dyDescent="0.2"/>
    <row r="69" spans="2:63" s="159" customFormat="1" ht="34.5" customHeight="1" x14ac:dyDescent="0.2">
      <c r="B69" s="1100" t="s">
        <v>204</v>
      </c>
      <c r="C69" s="1100"/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1100"/>
      <c r="AC69" s="1100"/>
      <c r="AD69" s="1100"/>
      <c r="AE69" s="1100"/>
      <c r="AF69" s="1100"/>
      <c r="AG69" s="1100"/>
      <c r="AH69" s="1100"/>
      <c r="AI69" s="1100"/>
      <c r="AJ69" s="1100"/>
      <c r="AK69" s="1100"/>
      <c r="AL69" s="1100"/>
      <c r="AM69" s="1100"/>
      <c r="AN69" s="1100"/>
      <c r="AO69" s="1100"/>
      <c r="AP69" s="1100"/>
      <c r="AV69" s="160"/>
      <c r="AW69" s="160"/>
      <c r="AX69" s="160"/>
      <c r="AY69" s="160"/>
      <c r="AZ69" s="160"/>
      <c r="BA69" s="160"/>
      <c r="BB69" s="161"/>
      <c r="BC69" s="161"/>
      <c r="BD69" s="161"/>
      <c r="BE69" s="160"/>
      <c r="BF69" s="160"/>
      <c r="BG69" s="161"/>
      <c r="BH69" s="161"/>
    </row>
    <row r="70" spans="2:63" ht="22.5" customHeight="1" x14ac:dyDescent="0.2">
      <c r="B70" s="1233" t="s">
        <v>143</v>
      </c>
      <c r="C70" s="1233"/>
      <c r="D70" s="1233"/>
      <c r="E70" s="1233"/>
      <c r="F70" s="1233"/>
      <c r="G70" s="1233"/>
      <c r="H70" s="1233"/>
      <c r="I70" s="1233"/>
      <c r="J70" s="1233"/>
      <c r="K70" s="1233"/>
      <c r="L70" s="1233"/>
      <c r="M70" s="1233"/>
      <c r="N70" s="1233"/>
      <c r="O70" s="1233"/>
      <c r="P70" s="1233"/>
      <c r="Q70" s="1233"/>
      <c r="R70" s="1233"/>
      <c r="S70" s="1233"/>
      <c r="T70" s="1233"/>
      <c r="U70" s="1233"/>
      <c r="V70" s="1233"/>
      <c r="W70" s="1233"/>
      <c r="X70" s="1233"/>
      <c r="Y70" s="1233"/>
      <c r="Z70" s="1233"/>
      <c r="AA70" s="1233"/>
      <c r="AB70" s="1233"/>
      <c r="AC70" s="1233"/>
      <c r="AD70" s="1233"/>
      <c r="AE70" s="1233"/>
      <c r="AF70" s="1233"/>
      <c r="AG70" s="1233"/>
      <c r="AH70" s="1233"/>
      <c r="AI70" s="1233"/>
      <c r="AJ70" s="1233"/>
      <c r="AK70" s="1233"/>
      <c r="AL70" s="1233"/>
      <c r="AM70" s="1233"/>
      <c r="AN70" s="1233"/>
      <c r="AO70" s="1233"/>
      <c r="AP70" s="1233"/>
      <c r="BF70" s="124"/>
      <c r="BG70" s="124"/>
      <c r="BH70" s="123"/>
    </row>
    <row r="71" spans="2:63" ht="84.75" customHeight="1" x14ac:dyDescent="0.2">
      <c r="C71" s="1226" t="str">
        <f>B10&amp;" ตำแหน่ง "&amp;VLOOKUP($AT$2,DATA!$A:$W,5,0)&amp;"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ในการกำหนดน้ำหนักและเป้าหมายตัวชี้วัด"&amp;"รวมทั้งกำหนดน้ำหนักสมรรถนะหลัก และและสมรรถนะประจำสายงานในแต่ละสมรรถนะ พร้อมลงชื่อรับทราบข้อตกลงการปฏิบัติราชการร่วมกันตั้งแต่เริ่มระยะการประเมิน"</f>
        <v xml:space="preserve"> นายสัมพันธ์  แสงปราบภัย ตำแหน่ง นักทรัพยากรบุคคล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ในการกำหนดน้ำหนักและเป้าหมายตัวชี้วัดรวมทั้งกำหนดน้ำหนักสมรรถนะหลัก และและสมรรถนะประจำสายงานในแต่ละสมรรถนะ พร้อมลงชื่อรับทราบข้อตกลงการปฏิบัติราชการร่วมกันตั้งแต่เริ่มระยะการประเมิน</v>
      </c>
      <c r="D71" s="1226"/>
      <c r="E71" s="1226"/>
      <c r="F71" s="1226"/>
      <c r="G71" s="1226"/>
      <c r="H71" s="1226"/>
      <c r="I71" s="1226"/>
      <c r="J71" s="1226"/>
      <c r="K71" s="1226"/>
      <c r="L71" s="1226"/>
      <c r="M71" s="1226"/>
      <c r="N71" s="1226"/>
      <c r="O71" s="1226"/>
      <c r="P71" s="1226"/>
      <c r="Q71" s="1226"/>
      <c r="R71" s="1226"/>
      <c r="S71" s="1226"/>
      <c r="T71" s="1226"/>
      <c r="U71" s="1226"/>
      <c r="V71" s="1226"/>
      <c r="W71" s="1226"/>
      <c r="X71" s="1226"/>
      <c r="Y71" s="1226"/>
      <c r="Z71" s="1226"/>
      <c r="AA71" s="1226"/>
      <c r="AB71" s="1226"/>
      <c r="AC71" s="1226"/>
      <c r="AD71" s="1226"/>
      <c r="AE71" s="1226"/>
      <c r="AF71" s="1226"/>
      <c r="AG71" s="1226"/>
      <c r="AH71" s="1226"/>
      <c r="AI71" s="1226"/>
      <c r="AJ71" s="1226"/>
      <c r="AK71" s="1226"/>
      <c r="AL71" s="1226"/>
      <c r="AM71" s="1226"/>
      <c r="AN71" s="1226"/>
      <c r="AO71" s="1226"/>
      <c r="AP71" s="1226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</row>
    <row r="72" spans="2:63" s="150" customFormat="1" ht="41.25" customHeight="1" x14ac:dyDescent="0.2">
      <c r="AV72" s="201"/>
      <c r="AW72" s="201"/>
      <c r="AX72" s="201"/>
      <c r="AY72" s="201"/>
      <c r="AZ72" s="201"/>
      <c r="BA72" s="201"/>
      <c r="BB72" s="201"/>
      <c r="BC72" s="201"/>
      <c r="BD72" s="201"/>
      <c r="BE72" s="202"/>
      <c r="BF72" s="202"/>
      <c r="BG72" s="202"/>
      <c r="BH72" s="201"/>
    </row>
    <row r="73" spans="2:63" s="150" customFormat="1" ht="22.5" customHeight="1" x14ac:dyDescent="0.2">
      <c r="H73" s="1230" t="str">
        <f>IF(VLOOKUP($AT$2,DATA!$A:$W,2,0)="นาย"," ",IF(VLOOKUP($AT$2,DATA!$A:$W,2,0)="นาง"," ",IF(VLOOKUP($AT$2,DATA!$A:$W,2,0)="นางสาว"," ",VLOOKUP($AT$2,DATA!$A:$W,2,0))))</f>
        <v xml:space="preserve"> </v>
      </c>
      <c r="I73" s="1230"/>
      <c r="J73" s="1230"/>
      <c r="K73" s="1230"/>
      <c r="L73" s="1230"/>
      <c r="M73" s="1230"/>
      <c r="Z73" s="1230" t="str">
        <f>IF(VLOOKUP($AT$2,DATA!$A:$W,15,0)="นาย"," ",IF(VLOOKUP($AT$2,DATA!$A:$W,15,0)="นาง"," ",IF(VLOOKUP($AT$2,DATA!$A:$W,15,0)="นางสาว"," ",VLOOKUP($AT$2,DATA!$A:$W,15,0))))</f>
        <v xml:space="preserve">นาง </v>
      </c>
      <c r="AA73" s="1230"/>
      <c r="AB73" s="1230"/>
      <c r="AC73" s="1230"/>
      <c r="AD73" s="1230"/>
      <c r="AE73" s="1230"/>
      <c r="AF73" s="1230"/>
      <c r="AG73" s="1230"/>
      <c r="AH73" s="1230"/>
      <c r="AI73" s="1230"/>
      <c r="AJ73" s="1230"/>
      <c r="AK73" s="1230"/>
      <c r="AQ73" s="206"/>
      <c r="AR73" s="206"/>
      <c r="AV73" s="154"/>
      <c r="AW73" s="154"/>
      <c r="AX73" s="154"/>
      <c r="AY73" s="154"/>
      <c r="AZ73" s="154"/>
      <c r="BA73" s="154"/>
      <c r="BB73" s="154"/>
      <c r="BC73" s="154"/>
      <c r="BD73" s="154"/>
      <c r="BE73" s="242"/>
      <c r="BF73" s="242"/>
      <c r="BG73" s="242"/>
      <c r="BH73" s="154"/>
    </row>
    <row r="74" spans="2:63" s="150" customFormat="1" ht="22.5" customHeight="1" x14ac:dyDescent="0.2">
      <c r="H74" s="1231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(นายสัมพันธ์  แสงปราบภัย)</v>
      </c>
      <c r="I74" s="1231"/>
      <c r="J74" s="1231"/>
      <c r="K74" s="1231"/>
      <c r="L74" s="1231"/>
      <c r="M74" s="1231"/>
      <c r="Z74" s="1231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(นลินภัสร์  โสภณวัฒนะนนท์)</v>
      </c>
      <c r="AA74" s="1231"/>
      <c r="AB74" s="1231"/>
      <c r="AC74" s="1231"/>
      <c r="AD74" s="1231"/>
      <c r="AE74" s="1231"/>
      <c r="AF74" s="1231"/>
      <c r="AG74" s="1231"/>
      <c r="AH74" s="1231"/>
      <c r="AI74" s="1231"/>
      <c r="AJ74" s="1231"/>
      <c r="AK74" s="1231"/>
      <c r="AQ74" s="206"/>
      <c r="AR74" s="206"/>
      <c r="AV74" s="154"/>
      <c r="AW74" s="154"/>
      <c r="AX74" s="154"/>
      <c r="AY74" s="154"/>
      <c r="AZ74" s="154"/>
      <c r="BA74" s="154"/>
      <c r="BB74" s="154"/>
      <c r="BC74" s="154"/>
      <c r="BD74" s="154"/>
      <c r="BE74" s="242"/>
      <c r="BF74" s="242"/>
      <c r="BG74" s="242"/>
      <c r="BH74" s="154"/>
    </row>
    <row r="75" spans="2:63" s="150" customFormat="1" ht="20.25" customHeight="1" x14ac:dyDescent="0.2">
      <c r="G75" s="243" t="s">
        <v>111</v>
      </c>
      <c r="H75" s="1224" t="str">
        <f>IF(VLOOKUP($AT$2,DATA!$A:$W,6,0)=0,VLOOKUP($AT$2,DATA!$A:$W,5,0)&amp;VLOOKUP($AT$2,DATA!$A:$W,7,0),VLOOKUP($AT$2,DATA!$A:$W,5,0))</f>
        <v>นักทรัพยากรบุคคล</v>
      </c>
      <c r="I75" s="1224"/>
      <c r="J75" s="1224"/>
      <c r="K75" s="1224"/>
      <c r="L75" s="1224"/>
      <c r="M75" s="1224"/>
      <c r="Y75" s="243" t="s">
        <v>111</v>
      </c>
      <c r="Z75" s="1225" t="str">
        <f>VLOOKUP($AT$2,DATA!$A:$W,18,0)</f>
        <v>หัวหน้าสำนักปลัด</v>
      </c>
      <c r="AA75" s="1225"/>
      <c r="AB75" s="1225"/>
      <c r="AC75" s="1225"/>
      <c r="AD75" s="1225"/>
      <c r="AE75" s="1225"/>
      <c r="AF75" s="1225"/>
      <c r="AG75" s="1225"/>
      <c r="AH75" s="1225"/>
      <c r="AI75" s="1225"/>
      <c r="AJ75" s="1225"/>
      <c r="AK75" s="1225"/>
      <c r="AQ75" s="206"/>
      <c r="AR75" s="206"/>
      <c r="AV75" s="154"/>
      <c r="AW75" s="154"/>
      <c r="AX75" s="154"/>
      <c r="AY75" s="154"/>
      <c r="AZ75" s="154"/>
      <c r="BA75" s="154"/>
      <c r="BB75" s="154"/>
      <c r="BC75" s="154"/>
      <c r="BD75" s="154"/>
      <c r="BE75" s="242"/>
      <c r="BF75" s="242"/>
      <c r="BG75" s="242"/>
      <c r="BH75" s="154"/>
    </row>
    <row r="76" spans="2:63" s="150" customFormat="1" ht="20.25" customHeight="1" x14ac:dyDescent="0.2">
      <c r="G76" s="243"/>
      <c r="H76" s="1224" t="str">
        <f>IF(VLOOKUP($AT$2,DATA!$A:$W,6,0)=0,"",("("&amp;VLOOKUP($AT$2,DATA!$A:$W,6,0)&amp;" ระดับ"&amp;VLOOKUP($AT$2,DATA!$A:$W,7,0)&amp;")"))</f>
        <v>(นักทรัพยากรบุคคล ระดับชำนาญการ)</v>
      </c>
      <c r="I76" s="1224"/>
      <c r="J76" s="1224"/>
      <c r="K76" s="1224"/>
      <c r="L76" s="1224"/>
      <c r="M76" s="1224"/>
      <c r="Y76" s="243"/>
      <c r="Z76" s="1225" t="str">
        <f>IF(VLOOKUP($AT$2,DATA!$A:$W,19,0)=0,"",("("&amp;VLOOKUP($AT$2,DATA!$A:$W,19,0)&amp;" ระดับ"&amp;VLOOKUP($AT$2,DATA!$A:$W,20,0)&amp;")"))</f>
        <v>(นักบริหารงานทั่วไป ระดับต้น)</v>
      </c>
      <c r="AA76" s="1225"/>
      <c r="AB76" s="1225"/>
      <c r="AC76" s="1225"/>
      <c r="AD76" s="1225"/>
      <c r="AE76" s="1225"/>
      <c r="AF76" s="1225"/>
      <c r="AG76" s="1225"/>
      <c r="AH76" s="1225"/>
      <c r="AI76" s="1225"/>
      <c r="AJ76" s="1225"/>
      <c r="AK76" s="1225"/>
      <c r="AQ76" s="206"/>
      <c r="AR76" s="206"/>
      <c r="AV76" s="154"/>
      <c r="AW76" s="154"/>
      <c r="AX76" s="154"/>
      <c r="AY76" s="154"/>
      <c r="AZ76" s="154"/>
      <c r="BA76" s="154"/>
      <c r="BB76" s="154"/>
      <c r="BC76" s="154"/>
      <c r="BD76" s="154"/>
      <c r="BE76" s="242"/>
      <c r="BF76" s="242"/>
      <c r="BG76" s="242"/>
      <c r="BH76" s="154"/>
    </row>
    <row r="77" spans="2:63" s="150" customFormat="1" ht="20.25" customHeight="1" x14ac:dyDescent="0.2">
      <c r="G77" s="243"/>
      <c r="H77" s="243"/>
      <c r="I77" s="243"/>
      <c r="J77" s="243"/>
      <c r="K77" s="243"/>
      <c r="L77" s="243"/>
      <c r="M77" s="243"/>
      <c r="Y77" s="243"/>
      <c r="Z77" s="1225" t="str">
        <f>IF(VLOOKUP($AT$2,DATA!$A:$W,21,0)=0,"",VLOOKUP($AT$2,DATA!$A:$W,21,0))</f>
        <v/>
      </c>
      <c r="AA77" s="1225"/>
      <c r="AB77" s="1225"/>
      <c r="AC77" s="1225"/>
      <c r="AD77" s="1225"/>
      <c r="AE77" s="1225"/>
      <c r="AF77" s="1225"/>
      <c r="AG77" s="1225"/>
      <c r="AH77" s="1225"/>
      <c r="AI77" s="1225"/>
      <c r="AJ77" s="1225"/>
      <c r="AK77" s="1225"/>
      <c r="AQ77" s="206"/>
      <c r="AR77" s="206"/>
      <c r="AV77" s="154"/>
      <c r="AW77" s="154"/>
      <c r="AX77" s="154"/>
      <c r="AY77" s="154"/>
      <c r="AZ77" s="154"/>
      <c r="BA77" s="154"/>
      <c r="BB77" s="154"/>
      <c r="BC77" s="154"/>
      <c r="BD77" s="154"/>
      <c r="BE77" s="242"/>
      <c r="BF77" s="242"/>
      <c r="BG77" s="242"/>
      <c r="BH77" s="154"/>
    </row>
    <row r="78" spans="2:63" s="150" customFormat="1" ht="22.5" customHeight="1" x14ac:dyDescent="0.2">
      <c r="G78" s="243" t="s">
        <v>144</v>
      </c>
      <c r="H78" s="1212" t="s">
        <v>195</v>
      </c>
      <c r="I78" s="1212"/>
      <c r="J78" s="1212"/>
      <c r="K78" s="1212"/>
      <c r="L78" s="1212"/>
      <c r="M78" s="1212"/>
      <c r="R78" s="244"/>
      <c r="S78" s="244"/>
      <c r="T78" s="244"/>
      <c r="U78" s="244"/>
      <c r="V78" s="244"/>
      <c r="W78" s="244"/>
      <c r="X78" s="244"/>
      <c r="Y78" s="243" t="s">
        <v>144</v>
      </c>
      <c r="Z78" s="1212" t="s">
        <v>195</v>
      </c>
      <c r="AA78" s="1212"/>
      <c r="AB78" s="1212"/>
      <c r="AC78" s="1212"/>
      <c r="AD78" s="1212"/>
      <c r="AE78" s="1212"/>
      <c r="AF78" s="1212"/>
      <c r="AG78" s="1212"/>
      <c r="AH78" s="1212"/>
      <c r="AI78" s="1212"/>
      <c r="AJ78" s="1212"/>
      <c r="AK78" s="1212"/>
      <c r="AQ78" s="206"/>
      <c r="AR78" s="206"/>
      <c r="AV78" s="154"/>
      <c r="AW78" s="154"/>
      <c r="AX78" s="154"/>
      <c r="AY78" s="154"/>
      <c r="AZ78" s="154"/>
      <c r="BA78" s="154"/>
      <c r="BB78" s="154"/>
      <c r="BC78" s="154"/>
      <c r="BD78" s="154"/>
      <c r="BE78" s="242"/>
      <c r="BF78" s="242"/>
      <c r="BG78" s="242"/>
      <c r="BH78" s="154"/>
    </row>
    <row r="79" spans="2:63" s="150" customFormat="1" ht="11.25" customHeight="1" x14ac:dyDescent="0.2">
      <c r="AQ79" s="206"/>
      <c r="AR79" s="206"/>
      <c r="AV79" s="201"/>
      <c r="AW79" s="201"/>
      <c r="AX79" s="201"/>
      <c r="AY79" s="201"/>
      <c r="AZ79" s="201"/>
      <c r="BA79" s="201"/>
      <c r="BB79" s="201"/>
      <c r="BC79" s="201"/>
      <c r="BD79" s="201"/>
      <c r="BE79" s="202"/>
      <c r="BF79" s="202"/>
      <c r="BG79" s="202"/>
      <c r="BH79" s="201"/>
    </row>
    <row r="80" spans="2:63" s="150" customFormat="1" ht="22.5" customHeight="1" x14ac:dyDescent="0.2">
      <c r="B80" s="1221" t="s">
        <v>145</v>
      </c>
      <c r="C80" s="1221"/>
      <c r="D80" s="1221"/>
      <c r="E80" s="1221"/>
      <c r="F80" s="1221"/>
      <c r="G80" s="1221"/>
      <c r="H80" s="1221"/>
      <c r="I80" s="1221"/>
      <c r="J80" s="1221"/>
      <c r="K80" s="1221"/>
      <c r="L80" s="1221"/>
      <c r="M80" s="1221"/>
      <c r="N80" s="1221"/>
      <c r="O80" s="1221"/>
      <c r="P80" s="1221"/>
      <c r="Q80" s="1221"/>
      <c r="R80" s="1221"/>
      <c r="S80" s="1221"/>
      <c r="T80" s="1221"/>
      <c r="U80" s="1221"/>
      <c r="V80" s="1221"/>
      <c r="W80" s="1221"/>
      <c r="X80" s="1221"/>
      <c r="Y80" s="1221"/>
      <c r="Z80" s="1221"/>
      <c r="AA80" s="1221"/>
      <c r="AB80" s="1221"/>
      <c r="AC80" s="1221"/>
      <c r="AD80" s="1221"/>
      <c r="AE80" s="1221"/>
      <c r="AF80" s="1221"/>
      <c r="AG80" s="1221"/>
      <c r="AH80" s="1221"/>
      <c r="AI80" s="1221"/>
      <c r="AJ80" s="1221"/>
      <c r="AK80" s="1221"/>
      <c r="AL80" s="1221"/>
      <c r="AM80" s="1221"/>
      <c r="AN80" s="1221"/>
      <c r="AO80" s="1221"/>
      <c r="AP80" s="1221"/>
      <c r="AQ80" s="206"/>
      <c r="AR80" s="206"/>
      <c r="AV80" s="201"/>
      <c r="AW80" s="201"/>
      <c r="AX80" s="201"/>
      <c r="AY80" s="201"/>
      <c r="AZ80" s="201"/>
      <c r="BA80" s="201"/>
      <c r="BB80" s="201"/>
      <c r="BC80" s="201"/>
      <c r="BD80" s="201"/>
      <c r="BE80" s="202"/>
      <c r="BF80" s="202"/>
      <c r="BG80" s="202"/>
      <c r="BH80" s="201"/>
    </row>
    <row r="81" spans="2:60" s="398" customFormat="1" ht="22.5" customHeight="1" x14ac:dyDescent="0.55000000000000004">
      <c r="B81" s="1227" t="s">
        <v>1079</v>
      </c>
      <c r="C81" s="1228"/>
      <c r="D81" s="1228"/>
      <c r="E81" s="1228"/>
      <c r="F81" s="1228"/>
      <c r="G81" s="1228"/>
      <c r="H81" s="1228"/>
      <c r="I81" s="1228"/>
      <c r="J81" s="1228"/>
      <c r="K81" s="1228"/>
      <c r="L81" s="1229"/>
      <c r="M81" s="1227" t="s">
        <v>1080</v>
      </c>
      <c r="N81" s="1228"/>
      <c r="O81" s="1228"/>
      <c r="P81" s="1228"/>
      <c r="Q81" s="1228"/>
      <c r="R81" s="1228"/>
      <c r="S81" s="1228"/>
      <c r="T81" s="1228"/>
      <c r="U81" s="1228"/>
      <c r="V81" s="1228"/>
      <c r="W81" s="1228"/>
      <c r="X81" s="1228"/>
      <c r="Y81" s="1228"/>
      <c r="Z81" s="1228"/>
      <c r="AA81" s="1229"/>
      <c r="AB81" s="1227" t="s">
        <v>1080</v>
      </c>
      <c r="AC81" s="1228"/>
      <c r="AD81" s="1228"/>
      <c r="AE81" s="1228"/>
      <c r="AF81" s="1228"/>
      <c r="AG81" s="1228"/>
      <c r="AH81" s="1228"/>
      <c r="AI81" s="1228"/>
      <c r="AJ81" s="1228"/>
      <c r="AK81" s="1228"/>
      <c r="AL81" s="1228"/>
      <c r="AM81" s="1228"/>
      <c r="AN81" s="1228"/>
      <c r="AO81" s="1228"/>
      <c r="AP81" s="1229"/>
      <c r="AQ81" s="207"/>
      <c r="AR81" s="207"/>
      <c r="BE81" s="209"/>
      <c r="BF81" s="209"/>
      <c r="BG81" s="209"/>
    </row>
    <row r="82" spans="2:60" s="150" customFormat="1" ht="22.5" customHeight="1" x14ac:dyDescent="0.2">
      <c r="B82" s="245"/>
      <c r="C82" s="206"/>
      <c r="D82" s="206" t="s">
        <v>146</v>
      </c>
      <c r="E82" s="206"/>
      <c r="F82" s="206"/>
      <c r="G82" s="206"/>
      <c r="H82" s="206"/>
      <c r="I82" s="206"/>
      <c r="J82" s="206"/>
      <c r="K82" s="206"/>
      <c r="L82" s="246"/>
      <c r="M82" s="245" t="s">
        <v>154</v>
      </c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46"/>
      <c r="AB82" s="245"/>
      <c r="AC82" s="206"/>
      <c r="AD82" s="206" t="s">
        <v>147</v>
      </c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46"/>
      <c r="AQ82" s="206"/>
      <c r="AR82" s="206"/>
      <c r="AV82" s="201"/>
      <c r="AW82" s="201"/>
      <c r="AX82" s="201"/>
      <c r="AY82" s="201"/>
      <c r="AZ82" s="201"/>
      <c r="BA82" s="201"/>
      <c r="BB82" s="201"/>
      <c r="BC82" s="201"/>
      <c r="BD82" s="201"/>
      <c r="BE82" s="202"/>
      <c r="BF82" s="202"/>
      <c r="BG82" s="202"/>
      <c r="BH82" s="201"/>
    </row>
    <row r="83" spans="2:60" s="150" customFormat="1" ht="41.25" customHeight="1" x14ac:dyDescent="0.2">
      <c r="B83" s="245"/>
      <c r="C83" s="206"/>
      <c r="D83" s="206"/>
      <c r="E83" s="206"/>
      <c r="F83" s="206"/>
      <c r="G83" s="206"/>
      <c r="H83" s="206"/>
      <c r="I83" s="206"/>
      <c r="J83" s="206"/>
      <c r="K83" s="206"/>
      <c r="L83" s="246"/>
      <c r="M83" s="245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46"/>
      <c r="AB83" s="245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46"/>
      <c r="AQ83" s="206"/>
      <c r="AR83" s="206"/>
      <c r="AV83" s="201"/>
      <c r="AW83" s="201"/>
      <c r="AX83" s="201"/>
      <c r="AY83" s="201"/>
      <c r="AZ83" s="201"/>
      <c r="BA83" s="201"/>
      <c r="BB83" s="201"/>
      <c r="BC83" s="201"/>
      <c r="BD83" s="201"/>
      <c r="BE83" s="202"/>
      <c r="BF83" s="202"/>
      <c r="BG83" s="202"/>
      <c r="BH83" s="201"/>
    </row>
    <row r="84" spans="2:60" s="398" customFormat="1" ht="24.75" customHeight="1" x14ac:dyDescent="0.2">
      <c r="B84" s="247"/>
      <c r="C84" s="207"/>
      <c r="D84" s="207"/>
      <c r="E84" s="207"/>
      <c r="F84" s="207"/>
      <c r="G84" s="405"/>
      <c r="H84" s="207"/>
      <c r="I84" s="207"/>
      <c r="J84" s="207"/>
      <c r="K84" s="207"/>
      <c r="L84" s="248"/>
      <c r="M84" s="247"/>
      <c r="N84" s="207"/>
      <c r="O84" s="207"/>
      <c r="P84" s="207"/>
      <c r="Q84" s="207"/>
      <c r="R84" s="230"/>
      <c r="S84" s="230"/>
      <c r="T84" s="230"/>
      <c r="U84" s="230"/>
      <c r="V84" s="230"/>
      <c r="W84" s="230"/>
      <c r="X84" s="230"/>
      <c r="Y84" s="230"/>
      <c r="Z84" s="230"/>
      <c r="AA84" s="249"/>
      <c r="AB84" s="247"/>
      <c r="AC84" s="230"/>
      <c r="AD84" s="230"/>
      <c r="AE84" s="250" t="s">
        <v>148</v>
      </c>
      <c r="AF84" s="230"/>
      <c r="AG84" s="230"/>
      <c r="AH84" s="230"/>
      <c r="AI84" s="207"/>
      <c r="AJ84" s="207"/>
      <c r="AK84" s="207"/>
      <c r="AL84" s="207"/>
      <c r="AM84" s="207"/>
      <c r="AN84" s="207"/>
      <c r="AO84" s="207"/>
      <c r="AP84" s="251" t="s">
        <v>149</v>
      </c>
      <c r="AQ84" s="207"/>
      <c r="AR84" s="207"/>
      <c r="AV84" s="201"/>
      <c r="AW84" s="201"/>
      <c r="AX84" s="201"/>
      <c r="AY84" s="201"/>
      <c r="AZ84" s="201"/>
      <c r="BA84" s="201"/>
      <c r="BB84" s="201"/>
      <c r="BC84" s="201"/>
      <c r="BD84" s="201"/>
      <c r="BE84" s="202"/>
      <c r="BF84" s="202"/>
      <c r="BG84" s="202"/>
      <c r="BH84" s="201"/>
    </row>
    <row r="85" spans="2:60" s="150" customFormat="1" ht="22.5" customHeight="1" x14ac:dyDescent="0.2">
      <c r="B85" s="245"/>
      <c r="C85" s="206"/>
      <c r="D85" s="252" t="s">
        <v>150</v>
      </c>
      <c r="E85" s="1222" t="str">
        <f>IF(VLOOKUP($AT$2,DATA!$A:$W,2,0)="นาย"," ",IF(VLOOKUP($AT$2,DATA!$A:$W,2,0)="นาง"," ",IF(VLOOKUP($AT$2,DATA!$A:$W,2,0)="นางสาว"," ",VLOOKUP($AT$2,DATA!$A:$W,2,0))))</f>
        <v xml:space="preserve"> </v>
      </c>
      <c r="F85" s="1222"/>
      <c r="G85" s="1222"/>
      <c r="H85" s="1222"/>
      <c r="I85" s="1222"/>
      <c r="J85" s="1222"/>
      <c r="K85" s="1222"/>
      <c r="L85" s="1223"/>
      <c r="M85" s="255" t="s">
        <v>151</v>
      </c>
      <c r="N85" s="1222" t="str">
        <f>IF(VLOOKUP($AT$2,DATA!$A:$W,15,0)="นาย"," ",IF(VLOOKUP($AT$2,DATA!$A:$W,15,0)="นาง"," ",IF(VLOOKUP($AT$2,DATA!$A:$W,15,0)="นางสาว"," ",VLOOKUP($AT$2,DATA!$A:$W,15,0))))</f>
        <v xml:space="preserve">นาง </v>
      </c>
      <c r="O85" s="1222"/>
      <c r="P85" s="1222"/>
      <c r="Q85" s="1222"/>
      <c r="R85" s="1222"/>
      <c r="S85" s="1222"/>
      <c r="T85" s="1222"/>
      <c r="U85" s="1222"/>
      <c r="V85" s="1222"/>
      <c r="W85" s="1222"/>
      <c r="X85" s="1222"/>
      <c r="Y85" s="1222"/>
      <c r="Z85" s="1222"/>
      <c r="AA85" s="1223"/>
      <c r="AB85" s="245"/>
      <c r="AC85" s="206"/>
      <c r="AD85" s="206"/>
      <c r="AE85" s="252" t="s">
        <v>150</v>
      </c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53"/>
      <c r="AQ85" s="206"/>
      <c r="AR85" s="206"/>
      <c r="AS85" s="154"/>
      <c r="AT85" s="154"/>
      <c r="AU85" s="254"/>
      <c r="AV85" s="254"/>
      <c r="AW85" s="254"/>
    </row>
    <row r="86" spans="2:60" s="150" customFormat="1" ht="22.5" customHeight="1" x14ac:dyDescent="0.2">
      <c r="B86" s="245"/>
      <c r="C86" s="206"/>
      <c r="D86" s="206"/>
      <c r="E86" s="1213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(นายสัมพันธ์  แสงปราบภัย)</v>
      </c>
      <c r="F86" s="1213"/>
      <c r="G86" s="1213"/>
      <c r="H86" s="1213"/>
      <c r="I86" s="1213"/>
      <c r="J86" s="1213"/>
      <c r="K86" s="1213"/>
      <c r="L86" s="1214"/>
      <c r="M86" s="245"/>
      <c r="N86" s="1213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(นลินภัสร์  โสภณวัฒนะนนท์)</v>
      </c>
      <c r="O86" s="1213"/>
      <c r="P86" s="1213"/>
      <c r="Q86" s="1213"/>
      <c r="R86" s="1213"/>
      <c r="S86" s="1213"/>
      <c r="T86" s="1213"/>
      <c r="U86" s="1213"/>
      <c r="V86" s="1213"/>
      <c r="W86" s="1213"/>
      <c r="X86" s="1213"/>
      <c r="Y86" s="1213"/>
      <c r="Z86" s="1213"/>
      <c r="AA86" s="1214"/>
      <c r="AB86" s="245"/>
      <c r="AC86" s="206"/>
      <c r="AD86" s="206"/>
      <c r="AE86" s="206"/>
      <c r="AF86" s="206"/>
      <c r="AG86" s="1212" t="s">
        <v>194</v>
      </c>
      <c r="AH86" s="1212"/>
      <c r="AI86" s="1212"/>
      <c r="AJ86" s="1212"/>
      <c r="AK86" s="1212"/>
      <c r="AL86" s="1212"/>
      <c r="AM86" s="1212"/>
      <c r="AN86" s="1212"/>
      <c r="AO86" s="1212"/>
      <c r="AP86" s="246"/>
      <c r="AQ86" s="206"/>
      <c r="AR86" s="206"/>
      <c r="AS86" s="154"/>
      <c r="AT86" s="154"/>
      <c r="AU86" s="254"/>
      <c r="AV86" s="254"/>
      <c r="AW86" s="254"/>
    </row>
    <row r="87" spans="2:60" s="150" customFormat="1" ht="20.25" customHeight="1" x14ac:dyDescent="0.2">
      <c r="B87" s="245"/>
      <c r="C87" s="206"/>
      <c r="D87" s="252" t="s">
        <v>111</v>
      </c>
      <c r="E87" s="1215" t="str">
        <f>IF(VLOOKUP($AT$2,DATA!$A:$W,6,0)=0,VLOOKUP($AT$2,DATA!$A:$W,5,0)&amp;VLOOKUP($AT$2,DATA!$A:$W,7,0),VLOOKUP($AT$2,DATA!$A:$W,5,0))</f>
        <v>นักทรัพยากรบุคคล</v>
      </c>
      <c r="F87" s="1215"/>
      <c r="G87" s="1215"/>
      <c r="H87" s="1215"/>
      <c r="I87" s="1215"/>
      <c r="J87" s="1215"/>
      <c r="K87" s="1215"/>
      <c r="L87" s="1216"/>
      <c r="M87" s="255" t="s">
        <v>152</v>
      </c>
      <c r="N87" s="1217" t="str">
        <f>VLOOKUP($AT$2,DATA!$A:$W,18,0)</f>
        <v>หัวหน้าสำนักปลัด</v>
      </c>
      <c r="O87" s="1217"/>
      <c r="P87" s="1217"/>
      <c r="Q87" s="1217"/>
      <c r="R87" s="1217"/>
      <c r="S87" s="1217"/>
      <c r="T87" s="1217"/>
      <c r="U87" s="1217"/>
      <c r="V87" s="1217"/>
      <c r="W87" s="1217"/>
      <c r="X87" s="1217"/>
      <c r="Y87" s="1217"/>
      <c r="Z87" s="1217"/>
      <c r="AA87" s="1218"/>
      <c r="AB87" s="245"/>
      <c r="AC87" s="206"/>
      <c r="AD87" s="206"/>
      <c r="AE87" s="252" t="s">
        <v>111</v>
      </c>
      <c r="AF87" s="206"/>
      <c r="AG87" s="1212" t="s">
        <v>194</v>
      </c>
      <c r="AH87" s="1212"/>
      <c r="AI87" s="1212"/>
      <c r="AJ87" s="1212"/>
      <c r="AK87" s="1212"/>
      <c r="AL87" s="1212"/>
      <c r="AM87" s="1212"/>
      <c r="AN87" s="1212"/>
      <c r="AO87" s="1212"/>
      <c r="AP87" s="246"/>
      <c r="AQ87" s="206"/>
      <c r="AR87" s="206"/>
      <c r="AS87" s="154"/>
      <c r="AT87" s="154"/>
      <c r="AU87" s="254"/>
      <c r="AV87" s="254"/>
      <c r="AW87" s="254"/>
    </row>
    <row r="88" spans="2:60" s="150" customFormat="1" ht="20.25" customHeight="1" x14ac:dyDescent="0.2">
      <c r="B88" s="245"/>
      <c r="C88" s="206"/>
      <c r="D88" s="252"/>
      <c r="E88" s="1215" t="str">
        <f>IF(VLOOKUP($AT$2,DATA!$A:$W,6,0)=0,"",("("&amp;VLOOKUP($AT$2,DATA!$A:$W,6,0)&amp;" ระดับ"&amp;VLOOKUP($AT$2,DATA!$A:$W,7,0)&amp;")"))</f>
        <v>(นักทรัพยากรบุคคล ระดับชำนาญการ)</v>
      </c>
      <c r="F88" s="1215"/>
      <c r="G88" s="1215"/>
      <c r="H88" s="1215"/>
      <c r="I88" s="1215"/>
      <c r="J88" s="1215"/>
      <c r="K88" s="1215"/>
      <c r="L88" s="1216"/>
      <c r="M88" s="255"/>
      <c r="N88" s="1217" t="str">
        <f>IF(VLOOKUP($AT$2,DATA!$A:$W,19,0)=0,"",("("&amp;VLOOKUP($AT$2,DATA!$A:$W,19,0)&amp;" ระดับ"&amp;VLOOKUP($AT$2,DATA!$A:$W,20,0)&amp;")"))</f>
        <v>(นักบริหารงานทั่วไป ระดับต้น)</v>
      </c>
      <c r="O88" s="1217"/>
      <c r="P88" s="1217"/>
      <c r="Q88" s="1217"/>
      <c r="R88" s="1217"/>
      <c r="S88" s="1217"/>
      <c r="T88" s="1217"/>
      <c r="U88" s="1217"/>
      <c r="V88" s="1217"/>
      <c r="W88" s="1217"/>
      <c r="X88" s="1217"/>
      <c r="Y88" s="1217"/>
      <c r="Z88" s="1217"/>
      <c r="AA88" s="1218"/>
      <c r="AB88" s="245"/>
      <c r="AC88" s="206"/>
      <c r="AD88" s="206"/>
      <c r="AE88" s="252"/>
      <c r="AF88" s="206"/>
      <c r="AG88" s="400"/>
      <c r="AH88" s="400"/>
      <c r="AI88" s="400"/>
      <c r="AJ88" s="400"/>
      <c r="AK88" s="400"/>
      <c r="AL88" s="400"/>
      <c r="AM88" s="400"/>
      <c r="AN88" s="400"/>
      <c r="AO88" s="400"/>
      <c r="AP88" s="246"/>
      <c r="AQ88" s="206"/>
      <c r="AR88" s="206"/>
      <c r="AS88" s="154"/>
      <c r="AT88" s="154"/>
      <c r="AU88" s="254"/>
      <c r="AV88" s="254"/>
      <c r="AW88" s="254"/>
    </row>
    <row r="89" spans="2:60" s="150" customFormat="1" ht="20.25" customHeight="1" x14ac:dyDescent="0.2">
      <c r="B89" s="245"/>
      <c r="C89" s="206"/>
      <c r="D89" s="252"/>
      <c r="E89" s="399"/>
      <c r="F89" s="399"/>
      <c r="G89" s="399"/>
      <c r="H89" s="399"/>
      <c r="I89" s="399"/>
      <c r="J89" s="399"/>
      <c r="K89" s="399"/>
      <c r="L89" s="392"/>
      <c r="M89" s="255"/>
      <c r="N89" s="1217" t="str">
        <f>IF(VLOOKUP($AT$2,DATA!$A:$W,21,0)=0,"",VLOOKUP($AT$2,DATA!$A:$W,21,0))</f>
        <v/>
      </c>
      <c r="O89" s="1217"/>
      <c r="P89" s="1217"/>
      <c r="Q89" s="1217"/>
      <c r="R89" s="1217"/>
      <c r="S89" s="1217"/>
      <c r="T89" s="1217"/>
      <c r="U89" s="1217"/>
      <c r="V89" s="1217"/>
      <c r="W89" s="1217"/>
      <c r="X89" s="1217"/>
      <c r="Y89" s="1217"/>
      <c r="Z89" s="1217"/>
      <c r="AA89" s="1218"/>
      <c r="AB89" s="245"/>
      <c r="AC89" s="206"/>
      <c r="AD89" s="206"/>
      <c r="AE89" s="252"/>
      <c r="AF89" s="206"/>
      <c r="AG89" s="400"/>
      <c r="AH89" s="400"/>
      <c r="AI89" s="400"/>
      <c r="AJ89" s="400"/>
      <c r="AK89" s="400"/>
      <c r="AL89" s="400"/>
      <c r="AM89" s="400"/>
      <c r="AN89" s="400"/>
      <c r="AO89" s="400"/>
      <c r="AP89" s="246"/>
      <c r="AQ89" s="206"/>
      <c r="AR89" s="206"/>
      <c r="AS89" s="154"/>
      <c r="AT89" s="154"/>
      <c r="AU89" s="254"/>
      <c r="AV89" s="254"/>
      <c r="AW89" s="254"/>
    </row>
    <row r="90" spans="2:60" s="150" customFormat="1" ht="22.5" customHeight="1" x14ac:dyDescent="0.2">
      <c r="B90" s="245"/>
      <c r="C90" s="206"/>
      <c r="D90" s="252" t="s">
        <v>144</v>
      </c>
      <c r="E90" s="1212" t="s">
        <v>192</v>
      </c>
      <c r="F90" s="1212"/>
      <c r="G90" s="1212"/>
      <c r="H90" s="1212"/>
      <c r="I90" s="1212"/>
      <c r="J90" s="1212"/>
      <c r="K90" s="1212"/>
      <c r="L90" s="1219"/>
      <c r="M90" s="255" t="s">
        <v>153</v>
      </c>
      <c r="N90" s="1212" t="s">
        <v>193</v>
      </c>
      <c r="O90" s="1212"/>
      <c r="P90" s="1212"/>
      <c r="Q90" s="1212"/>
      <c r="R90" s="1212"/>
      <c r="S90" s="1212"/>
      <c r="T90" s="1212"/>
      <c r="U90" s="1212"/>
      <c r="V90" s="1212"/>
      <c r="W90" s="1212"/>
      <c r="X90" s="1212"/>
      <c r="Y90" s="1212"/>
      <c r="Z90" s="1212"/>
      <c r="AA90" s="1219"/>
      <c r="AB90" s="245"/>
      <c r="AC90" s="206"/>
      <c r="AD90" s="206"/>
      <c r="AE90" s="252" t="s">
        <v>144</v>
      </c>
      <c r="AF90" s="256"/>
      <c r="AG90" s="1212" t="s">
        <v>194</v>
      </c>
      <c r="AH90" s="1212"/>
      <c r="AI90" s="1212"/>
      <c r="AJ90" s="1212"/>
      <c r="AK90" s="1212"/>
      <c r="AL90" s="1212"/>
      <c r="AM90" s="1212"/>
      <c r="AN90" s="1212"/>
      <c r="AO90" s="1212"/>
      <c r="AP90" s="257"/>
      <c r="AQ90" s="256"/>
      <c r="AR90" s="206"/>
      <c r="AS90" s="154"/>
      <c r="AT90" s="154"/>
      <c r="AU90" s="254"/>
      <c r="AV90" s="254"/>
      <c r="AW90" s="254"/>
    </row>
    <row r="91" spans="2:60" s="150" customFormat="1" ht="8.25" customHeight="1" x14ac:dyDescent="0.2">
      <c r="B91" s="216"/>
      <c r="C91" s="217"/>
      <c r="D91" s="217"/>
      <c r="E91" s="217"/>
      <c r="F91" s="217"/>
      <c r="G91" s="217"/>
      <c r="H91" s="217"/>
      <c r="I91" s="217"/>
      <c r="J91" s="217"/>
      <c r="K91" s="217"/>
      <c r="L91" s="218"/>
      <c r="M91" s="216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8"/>
      <c r="AB91" s="216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8"/>
      <c r="AQ91" s="206"/>
      <c r="AR91" s="206"/>
      <c r="AS91" s="154"/>
      <c r="AT91" s="154"/>
      <c r="AU91" s="254"/>
      <c r="AV91" s="254"/>
      <c r="AW91" s="254"/>
    </row>
    <row r="92" spans="2:60" s="180" customFormat="1" ht="6" customHeight="1" x14ac:dyDescent="0.2">
      <c r="AQ92" s="205"/>
      <c r="AR92" s="205"/>
      <c r="AS92" s="211"/>
      <c r="AT92" s="211"/>
      <c r="AU92" s="211"/>
      <c r="AV92" s="210"/>
      <c r="AW92" s="210"/>
      <c r="AX92" s="212"/>
      <c r="AY92" s="212"/>
      <c r="AZ92" s="212"/>
    </row>
    <row r="93" spans="2:60" s="213" customFormat="1" ht="20.25" customHeight="1" x14ac:dyDescent="0.2">
      <c r="B93" s="1220" t="s">
        <v>205</v>
      </c>
      <c r="C93" s="1220"/>
      <c r="D93" s="1220"/>
      <c r="E93" s="1220"/>
      <c r="F93" s="1220"/>
      <c r="G93" s="1220"/>
      <c r="H93" s="1220"/>
      <c r="I93" s="1220"/>
      <c r="J93" s="1220"/>
      <c r="K93" s="1220"/>
      <c r="L93" s="1220"/>
      <c r="M93" s="1220"/>
      <c r="N93" s="1220"/>
      <c r="O93" s="1220"/>
      <c r="P93" s="1220"/>
      <c r="Q93" s="1220"/>
      <c r="R93" s="1220"/>
      <c r="S93" s="1220"/>
      <c r="T93" s="1220"/>
      <c r="U93" s="1220"/>
      <c r="V93" s="1220"/>
      <c r="W93" s="1220"/>
      <c r="X93" s="1220"/>
      <c r="Y93" s="1220"/>
      <c r="Z93" s="1220"/>
      <c r="AA93" s="1220"/>
      <c r="AB93" s="1220"/>
      <c r="AC93" s="1220"/>
      <c r="AD93" s="1220"/>
      <c r="AE93" s="1220"/>
      <c r="AF93" s="1220"/>
      <c r="AG93" s="1220"/>
      <c r="AH93" s="1220"/>
      <c r="AI93" s="1220"/>
      <c r="AJ93" s="1220"/>
      <c r="AK93" s="1220"/>
      <c r="AL93" s="1220"/>
      <c r="AM93" s="1220"/>
      <c r="AN93" s="1220"/>
      <c r="AO93" s="1220"/>
      <c r="AP93" s="1220"/>
      <c r="AV93" s="214"/>
      <c r="AW93" s="214"/>
      <c r="AX93" s="214"/>
      <c r="AY93" s="214"/>
      <c r="AZ93" s="214"/>
      <c r="BA93" s="214"/>
      <c r="BB93" s="215"/>
      <c r="BC93" s="215"/>
      <c r="BD93" s="215"/>
      <c r="BE93" s="214"/>
      <c r="BF93" s="214"/>
      <c r="BG93" s="215"/>
      <c r="BH93" s="215"/>
    </row>
    <row r="94" spans="2:60" s="150" customFormat="1" ht="22.5" customHeight="1" x14ac:dyDescent="0.2">
      <c r="B94" s="1221" t="s">
        <v>279</v>
      </c>
      <c r="C94" s="1221"/>
      <c r="D94" s="1221"/>
      <c r="E94" s="1221"/>
      <c r="F94" s="1221"/>
      <c r="G94" s="1221"/>
      <c r="H94" s="1221"/>
      <c r="I94" s="1221"/>
      <c r="J94" s="1221"/>
      <c r="K94" s="1221"/>
      <c r="L94" s="1221"/>
      <c r="M94" s="1221"/>
      <c r="N94" s="1221"/>
      <c r="O94" s="1221"/>
      <c r="P94" s="1221"/>
      <c r="Q94" s="1221"/>
      <c r="R94" s="1221"/>
      <c r="S94" s="1221"/>
      <c r="T94" s="1221"/>
      <c r="U94" s="1221"/>
      <c r="V94" s="1221"/>
      <c r="W94" s="1221"/>
      <c r="X94" s="1221"/>
      <c r="Y94" s="1221"/>
      <c r="Z94" s="1221"/>
      <c r="AA94" s="1221"/>
      <c r="AB94" s="1221"/>
      <c r="AC94" s="1221"/>
      <c r="AD94" s="1221"/>
      <c r="AE94" s="1221"/>
      <c r="AF94" s="1221"/>
      <c r="AG94" s="1221"/>
      <c r="AH94" s="1221"/>
      <c r="AI94" s="1221"/>
      <c r="AJ94" s="1221"/>
      <c r="AK94" s="1221"/>
      <c r="AL94" s="1221"/>
      <c r="AM94" s="1221"/>
      <c r="AN94" s="1221"/>
      <c r="AO94" s="1221"/>
      <c r="AP94" s="122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2"/>
      <c r="BF94" s="202"/>
      <c r="BG94" s="202"/>
      <c r="BH94" s="201"/>
    </row>
    <row r="95" spans="2:60" s="150" customFormat="1" ht="8.25" customHeight="1" x14ac:dyDescent="0.2">
      <c r="AV95" s="201"/>
      <c r="AW95" s="201"/>
      <c r="AX95" s="201"/>
      <c r="AY95" s="201"/>
      <c r="AZ95" s="201"/>
      <c r="BA95" s="201"/>
      <c r="BB95" s="201"/>
      <c r="BC95" s="201"/>
      <c r="BD95" s="201"/>
      <c r="BE95" s="202"/>
      <c r="BF95" s="202"/>
      <c r="BG95" s="202"/>
      <c r="BH95" s="201"/>
    </row>
    <row r="96" spans="2:60" s="150" customFormat="1" ht="22.5" customHeight="1" x14ac:dyDescent="0.2">
      <c r="B96" s="1235" t="s">
        <v>155</v>
      </c>
      <c r="C96" s="1235"/>
      <c r="D96" s="1235"/>
      <c r="E96" s="1235"/>
      <c r="F96" s="1235"/>
      <c r="G96" s="1235"/>
      <c r="H96" s="1235"/>
      <c r="I96" s="1235"/>
      <c r="J96" s="1235"/>
      <c r="K96" s="1235"/>
      <c r="L96" s="1235"/>
      <c r="M96" s="1235"/>
      <c r="N96" s="1235"/>
      <c r="O96" s="1235"/>
      <c r="P96" s="1235"/>
      <c r="Q96" s="1235"/>
      <c r="R96" s="1235"/>
      <c r="S96" s="1235"/>
      <c r="T96" s="1235"/>
      <c r="U96" s="1235" t="s">
        <v>156</v>
      </c>
      <c r="V96" s="1235"/>
      <c r="W96" s="1235"/>
      <c r="X96" s="1235"/>
      <c r="Y96" s="1235"/>
      <c r="Z96" s="1235"/>
      <c r="AA96" s="1235"/>
      <c r="AB96" s="1235"/>
      <c r="AC96" s="1235"/>
      <c r="AD96" s="1235"/>
      <c r="AE96" s="1235"/>
      <c r="AF96" s="1235"/>
      <c r="AG96" s="1235"/>
      <c r="AH96" s="1235"/>
      <c r="AI96" s="1235"/>
      <c r="AJ96" s="1235"/>
      <c r="AK96" s="1235"/>
      <c r="AL96" s="1235"/>
      <c r="AM96" s="1235"/>
      <c r="AN96" s="1235"/>
      <c r="AO96" s="1235"/>
      <c r="AP96" s="1235"/>
      <c r="AV96" s="201"/>
      <c r="AW96" s="201"/>
      <c r="AX96" s="201"/>
      <c r="AY96" s="201"/>
      <c r="AZ96" s="201"/>
      <c r="BA96" s="201"/>
      <c r="BB96" s="201"/>
      <c r="BC96" s="201"/>
      <c r="BD96" s="201"/>
      <c r="BE96" s="202"/>
      <c r="BF96" s="202"/>
      <c r="BG96" s="202"/>
      <c r="BH96" s="201"/>
    </row>
    <row r="97" spans="2:60" s="150" customFormat="1" ht="22.5" customHeight="1" x14ac:dyDescent="0.55000000000000004">
      <c r="B97" s="1227" t="s">
        <v>1081</v>
      </c>
      <c r="C97" s="1228"/>
      <c r="D97" s="1228"/>
      <c r="E97" s="1228"/>
      <c r="F97" s="1228"/>
      <c r="G97" s="1228"/>
      <c r="H97" s="1228"/>
      <c r="I97" s="1228"/>
      <c r="J97" s="1228"/>
      <c r="K97" s="1228"/>
      <c r="L97" s="1228"/>
      <c r="M97" s="1228"/>
      <c r="N97" s="1228"/>
      <c r="O97" s="1228"/>
      <c r="P97" s="1228"/>
      <c r="Q97" s="1228"/>
      <c r="R97" s="1228"/>
      <c r="S97" s="1228"/>
      <c r="T97" s="1229"/>
      <c r="U97" s="1227" t="s">
        <v>1079</v>
      </c>
      <c r="V97" s="1228"/>
      <c r="W97" s="1228"/>
      <c r="X97" s="1228"/>
      <c r="Y97" s="1228"/>
      <c r="Z97" s="1228"/>
      <c r="AA97" s="1228"/>
      <c r="AB97" s="1228"/>
      <c r="AC97" s="1228"/>
      <c r="AD97" s="1228"/>
      <c r="AE97" s="1228"/>
      <c r="AF97" s="1228"/>
      <c r="AG97" s="1228"/>
      <c r="AH97" s="1228"/>
      <c r="AI97" s="1228"/>
      <c r="AJ97" s="1228"/>
      <c r="AK97" s="1228"/>
      <c r="AL97" s="1228"/>
      <c r="AM97" s="1228"/>
      <c r="AN97" s="1228"/>
      <c r="AO97" s="1228"/>
      <c r="AP97" s="1229"/>
      <c r="AV97" s="201"/>
      <c r="AW97" s="201"/>
      <c r="AX97" s="201"/>
      <c r="AY97" s="201"/>
      <c r="AZ97" s="201"/>
      <c r="BA97" s="201"/>
      <c r="BB97" s="201"/>
      <c r="BC97" s="201"/>
      <c r="BD97" s="201"/>
      <c r="BE97" s="202"/>
      <c r="BF97" s="202"/>
      <c r="BG97" s="202"/>
      <c r="BH97" s="201"/>
    </row>
    <row r="98" spans="2:60" s="150" customFormat="1" ht="22.5" customHeight="1" x14ac:dyDescent="0.55000000000000004">
      <c r="B98" s="1209" t="s">
        <v>1082</v>
      </c>
      <c r="C98" s="1210"/>
      <c r="D98" s="1210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1"/>
      <c r="U98" s="1209" t="s">
        <v>1083</v>
      </c>
      <c r="V98" s="1210"/>
      <c r="W98" s="1210"/>
      <c r="X98" s="1210"/>
      <c r="Y98" s="1210"/>
      <c r="Z98" s="1210"/>
      <c r="AA98" s="1210"/>
      <c r="AB98" s="1210"/>
      <c r="AC98" s="1210"/>
      <c r="AD98" s="1210"/>
      <c r="AE98" s="1210"/>
      <c r="AF98" s="1210"/>
      <c r="AG98" s="1210"/>
      <c r="AH98" s="1210"/>
      <c r="AI98" s="1210"/>
      <c r="AJ98" s="1210"/>
      <c r="AK98" s="1210"/>
      <c r="AL98" s="1210"/>
      <c r="AM98" s="1210"/>
      <c r="AN98" s="1210"/>
      <c r="AO98" s="1210"/>
      <c r="AP98" s="121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2"/>
      <c r="BF98" s="202"/>
      <c r="BG98" s="202"/>
      <c r="BH98" s="201"/>
    </row>
    <row r="99" spans="2:60" s="150" customFormat="1" ht="24.75" customHeight="1" x14ac:dyDescent="0.2">
      <c r="B99" s="245"/>
      <c r="C99" s="206"/>
      <c r="D99" s="1212" t="s">
        <v>200</v>
      </c>
      <c r="E99" s="1212"/>
      <c r="F99" s="1212"/>
      <c r="G99" s="1212"/>
      <c r="H99" s="1212"/>
      <c r="I99" s="1212"/>
      <c r="J99" s="1212"/>
      <c r="K99" s="1212"/>
      <c r="L99" s="1212"/>
      <c r="M99" s="1212"/>
      <c r="N99" s="1212"/>
      <c r="O99" s="1212"/>
      <c r="P99" s="1212"/>
      <c r="Q99" s="1212"/>
      <c r="R99" s="1212"/>
      <c r="S99" s="1212"/>
      <c r="T99" s="246"/>
      <c r="U99" s="245"/>
      <c r="V99" s="206"/>
      <c r="W99" s="1212" t="s">
        <v>201</v>
      </c>
      <c r="X99" s="1212"/>
      <c r="Y99" s="1212"/>
      <c r="Z99" s="1212"/>
      <c r="AA99" s="1212"/>
      <c r="AB99" s="1212"/>
      <c r="AC99" s="1212"/>
      <c r="AD99" s="1212"/>
      <c r="AE99" s="1212"/>
      <c r="AF99" s="1212"/>
      <c r="AG99" s="1212"/>
      <c r="AH99" s="1212"/>
      <c r="AI99" s="1212"/>
      <c r="AJ99" s="1212"/>
      <c r="AK99" s="1212"/>
      <c r="AL99" s="1212"/>
      <c r="AM99" s="1212"/>
      <c r="AN99" s="1212"/>
      <c r="AO99" s="1212"/>
      <c r="AP99" s="246"/>
      <c r="AV99" s="201"/>
      <c r="AW99" s="201"/>
      <c r="AX99" s="201"/>
      <c r="AY99" s="201"/>
      <c r="AZ99" s="201"/>
      <c r="BA99" s="201"/>
      <c r="BB99" s="201"/>
      <c r="BC99" s="201"/>
      <c r="BD99" s="201"/>
      <c r="BE99" s="202"/>
      <c r="BF99" s="202"/>
      <c r="BG99" s="202"/>
      <c r="BH99" s="201"/>
    </row>
    <row r="100" spans="2:60" s="150" customFormat="1" ht="24.75" customHeight="1" x14ac:dyDescent="0.2">
      <c r="B100" s="24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46"/>
      <c r="U100" s="245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46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2"/>
      <c r="BF100" s="202"/>
      <c r="BG100" s="202"/>
      <c r="BH100" s="201"/>
    </row>
    <row r="101" spans="2:60" s="150" customFormat="1" ht="22.5" customHeight="1" x14ac:dyDescent="0.2">
      <c r="B101" s="245"/>
      <c r="C101" s="206"/>
      <c r="D101" s="206"/>
      <c r="E101" s="206"/>
      <c r="F101" s="206"/>
      <c r="G101" s="206"/>
      <c r="H101" s="1236" t="str">
        <f>IF(VLOOKUP($AT$2,DATA!$A:$AR,23,0)="นาย"," ",IF(VLOOKUP($AT$2,DATA!$A:$AR,23,0)="นาง"," ",IF(VLOOKUP($AT$2,DATA!$A:$AR,23,0)="นางสาว"," ",VLOOKUP($AT$2,DATA!$A:$AR,23,0))))</f>
        <v xml:space="preserve"> </v>
      </c>
      <c r="I101" s="1236"/>
      <c r="J101" s="1236"/>
      <c r="K101" s="1236"/>
      <c r="L101" s="1236"/>
      <c r="M101" s="1236"/>
      <c r="N101" s="206"/>
      <c r="O101" s="206"/>
      <c r="P101" s="206"/>
      <c r="Q101" s="206"/>
      <c r="R101" s="206"/>
      <c r="S101" s="206"/>
      <c r="T101" s="246"/>
      <c r="U101" s="245"/>
      <c r="V101" s="206"/>
      <c r="W101" s="206"/>
      <c r="X101" s="206"/>
      <c r="Y101" s="206"/>
      <c r="Z101" s="1236" t="str">
        <f>IF(VLOOKUP($AT$2,DATA!$A:$AR,28,0)="นาย"," ",IF(VLOOKUP($AT$2,DATA!$A:$AR,28,0)="นาง"," ",IF(VLOOKUP($AT$2,DATA!$A:$AR,28,0)="นางสาว"," ",VLOOKUP($AT$2,DATA!$A:$AR,28,0))))</f>
        <v xml:space="preserve"> </v>
      </c>
      <c r="AA101" s="1236"/>
      <c r="AB101" s="1236"/>
      <c r="AC101" s="1236"/>
      <c r="AD101" s="1236"/>
      <c r="AE101" s="1236"/>
      <c r="AF101" s="1236"/>
      <c r="AG101" s="1236"/>
      <c r="AH101" s="1236"/>
      <c r="AI101" s="1236"/>
      <c r="AJ101" s="1236"/>
      <c r="AK101" s="1236"/>
      <c r="AL101" s="206"/>
      <c r="AM101" s="206"/>
      <c r="AN101" s="206"/>
      <c r="AO101" s="206"/>
      <c r="AP101" s="246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242"/>
      <c r="BF101" s="242"/>
      <c r="BG101" s="242"/>
      <c r="BH101" s="154"/>
    </row>
    <row r="102" spans="2:60" s="150" customFormat="1" ht="22.5" customHeight="1" x14ac:dyDescent="0.2">
      <c r="B102" s="245"/>
      <c r="C102" s="206"/>
      <c r="D102" s="206"/>
      <c r="E102" s="206"/>
      <c r="F102" s="206"/>
      <c r="G102" s="206"/>
      <c r="H102" s="1237" t="str">
        <f>IF(H103=0,0,IF(VLOOKUP($AT$2,DATA!$A:$AR,23,0)="นาย","(นาย"&amp;VLOOKUP($AT$2,DATA!$A:$AR,24,0)&amp;"  "&amp;VLOOKUP($AT$2,DATA!$A:$AR,25,0)&amp;")",IF(VLOOKUP($AT$2,DATA!$A:$AR,23,0)="นาง","(นาง"&amp;VLOOKUP($AT$2,DATA!$A:$AR,24,0)&amp;"  "&amp;VLOOKUP($AT$2,DATA!$A:$AR,25,0)&amp;")",IF(VLOOKUP($AT$2,DATA!$A:$AR,23,0)="นางสาว","(นางสาว"&amp;VLOOKUP($AT$2,DATA!$A:$AR,24,0)&amp;"  "&amp;VLOOKUP($AT$2,DATA!$A:$AR,25,0)&amp;")","("&amp;VLOOKUP($AT$2,DATA!$A:$AR,24,0)&amp;"  "&amp;VLOOKUP($AT$2,DATA!$A:$AR,25,0)&amp;")"))))</f>
        <v>(นายกิติศักดิ์  เกียรติเจริญศิริ)</v>
      </c>
      <c r="I102" s="1237"/>
      <c r="J102" s="1237"/>
      <c r="K102" s="1237"/>
      <c r="L102" s="1237"/>
      <c r="M102" s="1237"/>
      <c r="N102" s="206"/>
      <c r="O102" s="206"/>
      <c r="P102" s="206"/>
      <c r="Q102" s="206"/>
      <c r="R102" s="206"/>
      <c r="S102" s="206"/>
      <c r="T102" s="246"/>
      <c r="U102" s="245"/>
      <c r="V102" s="206"/>
      <c r="W102" s="206"/>
      <c r="X102" s="206"/>
      <c r="Y102" s="206"/>
      <c r="Z102" s="1237" t="str">
        <f>IF(Z103=0,0,IF(VLOOKUP($AT$2,DATA!$A:$AR,28,0)="นาย","(นาย"&amp;VLOOKUP($AT$2,DATA!$A:$AR,29,0)&amp;"  "&amp;VLOOKUP($AT$2,DATA!$A:$AR,30,0)&amp;")",IF(VLOOKUP($AT$2,DATA!$A:$AR,28,0)="นาง","(นาง"&amp;VLOOKUP($AT$2,DATA!$A:$AR,29,0)&amp;"  "&amp;VLOOKUP($AT$2,DATA!$A:$AR,30,0)&amp;")",IF(VLOOKUP($AT$2,DATA!$A:$AR,28,0)="นางสาว","(นางสาว"&amp;VLOOKUP($AT$2,DATA!$A:$AR,29,0)&amp;"  "&amp;VLOOKUP($AT$2,DATA!$A:$AR,30,0)&amp;")","("&amp;VLOOKUP($AT$2,DATA!$A:$AR,29,0)&amp;"  "&amp;VLOOKUP($AT$2,DATA!$A:$AR,30,0)&amp;")"))))</f>
        <v>(นายสันติ  อุทุมพร)</v>
      </c>
      <c r="AA102" s="1237"/>
      <c r="AB102" s="1237"/>
      <c r="AC102" s="1237"/>
      <c r="AD102" s="1237"/>
      <c r="AE102" s="1237"/>
      <c r="AF102" s="1237"/>
      <c r="AG102" s="1237"/>
      <c r="AH102" s="1237"/>
      <c r="AI102" s="1237"/>
      <c r="AJ102" s="1237"/>
      <c r="AK102" s="1237"/>
      <c r="AL102" s="206"/>
      <c r="AM102" s="206"/>
      <c r="AN102" s="206"/>
      <c r="AO102" s="206"/>
      <c r="AP102" s="246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242"/>
      <c r="BF102" s="242"/>
      <c r="BG102" s="242"/>
      <c r="BH102" s="154"/>
    </row>
    <row r="103" spans="2:60" s="150" customFormat="1" ht="21.75" customHeight="1" x14ac:dyDescent="0.2">
      <c r="B103" s="245"/>
      <c r="C103" s="206"/>
      <c r="D103" s="206"/>
      <c r="E103" s="206"/>
      <c r="F103" s="206"/>
      <c r="G103" s="252" t="s">
        <v>111</v>
      </c>
      <c r="H103" s="1238" t="str">
        <f>VLOOKUP($AT$2,DATA!$A:$AR,26,0)</f>
        <v>ปลัดเทศบาลตำบลจันทบเพชร</v>
      </c>
      <c r="I103" s="1238"/>
      <c r="J103" s="1238"/>
      <c r="K103" s="1238"/>
      <c r="L103" s="1238"/>
      <c r="M103" s="1238"/>
      <c r="N103" s="206"/>
      <c r="O103" s="206"/>
      <c r="P103" s="206"/>
      <c r="Q103" s="206"/>
      <c r="R103" s="206"/>
      <c r="S103" s="206"/>
      <c r="T103" s="246"/>
      <c r="U103" s="245"/>
      <c r="V103" s="206"/>
      <c r="W103" s="206"/>
      <c r="X103" s="206"/>
      <c r="Y103" s="252" t="s">
        <v>111</v>
      </c>
      <c r="Z103" s="1238" t="str">
        <f>VLOOKUP($AT$2,DATA!$A:$AR,31,0)</f>
        <v>นายกเทศมนตรีตำบลจันทบเพชร</v>
      </c>
      <c r="AA103" s="1238"/>
      <c r="AB103" s="1238"/>
      <c r="AC103" s="1238"/>
      <c r="AD103" s="1238"/>
      <c r="AE103" s="1238"/>
      <c r="AF103" s="1238"/>
      <c r="AG103" s="1238"/>
      <c r="AH103" s="1238"/>
      <c r="AI103" s="1238"/>
      <c r="AJ103" s="1238"/>
      <c r="AK103" s="1238"/>
      <c r="AL103" s="206"/>
      <c r="AM103" s="206"/>
      <c r="AN103" s="206"/>
      <c r="AO103" s="206"/>
      <c r="AP103" s="246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242"/>
      <c r="BF103" s="242"/>
      <c r="BG103" s="242"/>
      <c r="BH103" s="154"/>
    </row>
    <row r="104" spans="2:60" s="150" customFormat="1" ht="21.75" customHeight="1" x14ac:dyDescent="0.2">
      <c r="B104" s="245"/>
      <c r="C104" s="206"/>
      <c r="D104" s="206"/>
      <c r="E104" s="206"/>
      <c r="F104" s="206"/>
      <c r="G104" s="252"/>
      <c r="H104" s="1239"/>
      <c r="I104" s="1239"/>
      <c r="J104" s="1239"/>
      <c r="K104" s="1239"/>
      <c r="L104" s="1239"/>
      <c r="M104" s="1239"/>
      <c r="N104" s="206"/>
      <c r="O104" s="206"/>
      <c r="P104" s="206"/>
      <c r="Q104" s="206"/>
      <c r="R104" s="206"/>
      <c r="S104" s="206"/>
      <c r="T104" s="246"/>
      <c r="U104" s="245"/>
      <c r="V104" s="206"/>
      <c r="W104" s="206"/>
      <c r="X104" s="206"/>
      <c r="Y104" s="252"/>
      <c r="Z104" s="399"/>
      <c r="AA104" s="399"/>
      <c r="AB104" s="399"/>
      <c r="AC104" s="399"/>
      <c r="AD104" s="399"/>
      <c r="AE104" s="399"/>
      <c r="AF104" s="399"/>
      <c r="AG104" s="399"/>
      <c r="AH104" s="399"/>
      <c r="AI104" s="399"/>
      <c r="AJ104" s="399"/>
      <c r="AK104" s="399"/>
      <c r="AL104" s="206"/>
      <c r="AM104" s="206"/>
      <c r="AN104" s="206"/>
      <c r="AO104" s="206"/>
      <c r="AP104" s="246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242"/>
      <c r="BF104" s="242"/>
      <c r="BG104" s="242"/>
      <c r="BH104" s="154"/>
    </row>
    <row r="105" spans="2:60" s="150" customFormat="1" ht="21.75" customHeight="1" x14ac:dyDescent="0.2">
      <c r="B105" s="245"/>
      <c r="C105" s="206"/>
      <c r="D105" s="206"/>
      <c r="E105" s="206"/>
      <c r="F105" s="206"/>
      <c r="G105" s="252"/>
      <c r="H105" s="1239"/>
      <c r="I105" s="1239"/>
      <c r="J105" s="1239"/>
      <c r="K105" s="1239"/>
      <c r="L105" s="1239"/>
      <c r="M105" s="1239"/>
      <c r="N105" s="206"/>
      <c r="O105" s="206"/>
      <c r="P105" s="206"/>
      <c r="Q105" s="206"/>
      <c r="R105" s="206"/>
      <c r="S105" s="206"/>
      <c r="T105" s="246"/>
      <c r="U105" s="245"/>
      <c r="V105" s="206"/>
      <c r="W105" s="206"/>
      <c r="X105" s="206"/>
      <c r="Y105" s="252"/>
      <c r="Z105" s="399"/>
      <c r="AA105" s="399"/>
      <c r="AB105" s="399"/>
      <c r="AC105" s="399"/>
      <c r="AD105" s="399"/>
      <c r="AE105" s="399"/>
      <c r="AF105" s="399"/>
      <c r="AG105" s="399"/>
      <c r="AH105" s="399"/>
      <c r="AI105" s="399"/>
      <c r="AJ105" s="399"/>
      <c r="AK105" s="399"/>
      <c r="AL105" s="206"/>
      <c r="AM105" s="206"/>
      <c r="AN105" s="206"/>
      <c r="AO105" s="206"/>
      <c r="AP105" s="246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242"/>
      <c r="BF105" s="242"/>
      <c r="BG105" s="242"/>
      <c r="BH105" s="154"/>
    </row>
    <row r="106" spans="2:60" s="150" customFormat="1" ht="17.25" customHeight="1" x14ac:dyDescent="0.2">
      <c r="B106" s="245"/>
      <c r="C106" s="206"/>
      <c r="D106" s="206"/>
      <c r="E106" s="206"/>
      <c r="F106" s="206"/>
      <c r="G106" s="252" t="s">
        <v>144</v>
      </c>
      <c r="H106" s="1212" t="s">
        <v>196</v>
      </c>
      <c r="I106" s="1212"/>
      <c r="J106" s="1212"/>
      <c r="K106" s="1212"/>
      <c r="L106" s="1212"/>
      <c r="M106" s="1212"/>
      <c r="N106" s="206"/>
      <c r="O106" s="206"/>
      <c r="P106" s="206"/>
      <c r="Q106" s="206"/>
      <c r="R106" s="256"/>
      <c r="S106" s="256"/>
      <c r="T106" s="257"/>
      <c r="U106" s="258"/>
      <c r="V106" s="256"/>
      <c r="W106" s="256"/>
      <c r="X106" s="256"/>
      <c r="Y106" s="252" t="s">
        <v>144</v>
      </c>
      <c r="Z106" s="1212" t="s">
        <v>192</v>
      </c>
      <c r="AA106" s="1212"/>
      <c r="AB106" s="1212"/>
      <c r="AC106" s="1212"/>
      <c r="AD106" s="1212"/>
      <c r="AE106" s="1212"/>
      <c r="AF106" s="1212"/>
      <c r="AG106" s="1212"/>
      <c r="AH106" s="1212"/>
      <c r="AI106" s="1212"/>
      <c r="AJ106" s="1212"/>
      <c r="AK106" s="1212"/>
      <c r="AL106" s="206"/>
      <c r="AM106" s="206"/>
      <c r="AN106" s="206"/>
      <c r="AO106" s="206"/>
      <c r="AP106" s="246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242"/>
      <c r="BF106" s="242"/>
      <c r="BG106" s="242"/>
      <c r="BH106" s="154"/>
    </row>
    <row r="107" spans="2:60" s="150" customFormat="1" ht="3.75" customHeight="1" x14ac:dyDescent="0.2">
      <c r="B107" s="216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8"/>
      <c r="U107" s="216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8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2"/>
      <c r="BF107" s="202"/>
      <c r="BG107" s="202"/>
      <c r="BH107" s="201"/>
    </row>
    <row r="108" spans="2:60" s="150" customFormat="1" ht="9" customHeight="1" x14ac:dyDescent="0.2"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2"/>
      <c r="BF108" s="202"/>
      <c r="BG108" s="202"/>
      <c r="BH108" s="201"/>
    </row>
    <row r="109" spans="2:60" s="150" customFormat="1" ht="8.25" customHeight="1" x14ac:dyDescent="0.2"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2"/>
      <c r="BF109" s="202"/>
      <c r="BG109" s="202"/>
      <c r="BH109" s="201"/>
    </row>
    <row r="110" spans="2:60" s="150" customFormat="1" ht="22.5" customHeight="1" x14ac:dyDescent="0.2">
      <c r="B110" s="1235" t="s">
        <v>198</v>
      </c>
      <c r="C110" s="1235"/>
      <c r="D110" s="1235"/>
      <c r="E110" s="1235"/>
      <c r="F110" s="1235"/>
      <c r="G110" s="1235"/>
      <c r="H110" s="1235"/>
      <c r="I110" s="1235"/>
      <c r="J110" s="1235"/>
      <c r="K110" s="1235"/>
      <c r="L110" s="1235"/>
      <c r="M110" s="1235"/>
      <c r="N110" s="1235"/>
      <c r="O110" s="1235"/>
      <c r="P110" s="1235"/>
      <c r="Q110" s="1235"/>
      <c r="R110" s="1235"/>
      <c r="S110" s="1235"/>
      <c r="T110" s="1235"/>
      <c r="U110" s="1235" t="s">
        <v>197</v>
      </c>
      <c r="V110" s="1235"/>
      <c r="W110" s="1235"/>
      <c r="X110" s="1235"/>
      <c r="Y110" s="1235"/>
      <c r="Z110" s="1235"/>
      <c r="AA110" s="1235"/>
      <c r="AB110" s="1235"/>
      <c r="AC110" s="1235"/>
      <c r="AD110" s="1235"/>
      <c r="AE110" s="1235"/>
      <c r="AF110" s="1235"/>
      <c r="AG110" s="1235"/>
      <c r="AH110" s="1235"/>
      <c r="AI110" s="1235"/>
      <c r="AJ110" s="1235"/>
      <c r="AK110" s="1235"/>
      <c r="AL110" s="1235"/>
      <c r="AM110" s="1235"/>
      <c r="AN110" s="1235"/>
      <c r="AO110" s="1235"/>
      <c r="AP110" s="1235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2"/>
      <c r="BF110" s="202"/>
      <c r="BG110" s="202"/>
      <c r="BH110" s="201"/>
    </row>
    <row r="111" spans="2:60" s="150" customFormat="1" ht="22.5" customHeight="1" x14ac:dyDescent="0.55000000000000004">
      <c r="B111" s="1227" t="s">
        <v>1084</v>
      </c>
      <c r="C111" s="1228"/>
      <c r="D111" s="1228"/>
      <c r="E111" s="1228"/>
      <c r="F111" s="1228"/>
      <c r="G111" s="1228"/>
      <c r="H111" s="1228"/>
      <c r="I111" s="1228"/>
      <c r="J111" s="1228"/>
      <c r="K111" s="1228"/>
      <c r="L111" s="1228"/>
      <c r="M111" s="1228"/>
      <c r="N111" s="1228"/>
      <c r="O111" s="1228"/>
      <c r="P111" s="1228"/>
      <c r="Q111" s="1228"/>
      <c r="R111" s="1228"/>
      <c r="S111" s="1228"/>
      <c r="T111" s="1229"/>
      <c r="U111" s="1227" t="s">
        <v>1079</v>
      </c>
      <c r="V111" s="1228"/>
      <c r="W111" s="1228"/>
      <c r="X111" s="1228"/>
      <c r="Y111" s="1228"/>
      <c r="Z111" s="1228"/>
      <c r="AA111" s="1228"/>
      <c r="AB111" s="1228"/>
      <c r="AC111" s="1228"/>
      <c r="AD111" s="1228"/>
      <c r="AE111" s="1228"/>
      <c r="AF111" s="1228"/>
      <c r="AG111" s="1228"/>
      <c r="AH111" s="1228"/>
      <c r="AI111" s="1228"/>
      <c r="AJ111" s="1228"/>
      <c r="AK111" s="1228"/>
      <c r="AL111" s="1228"/>
      <c r="AM111" s="1228"/>
      <c r="AN111" s="1228"/>
      <c r="AO111" s="1228"/>
      <c r="AP111" s="1229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2"/>
      <c r="BF111" s="202"/>
      <c r="BG111" s="202"/>
      <c r="BH111" s="201"/>
    </row>
    <row r="112" spans="2:60" s="150" customFormat="1" ht="22.5" customHeight="1" x14ac:dyDescent="0.55000000000000004">
      <c r="B112" s="1209" t="s">
        <v>1082</v>
      </c>
      <c r="C112" s="1210"/>
      <c r="D112" s="1210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1"/>
      <c r="U112" s="1209" t="s">
        <v>1083</v>
      </c>
      <c r="V112" s="1210"/>
      <c r="W112" s="1210"/>
      <c r="X112" s="1210"/>
      <c r="Y112" s="1210"/>
      <c r="Z112" s="1210"/>
      <c r="AA112" s="1210"/>
      <c r="AB112" s="1210"/>
      <c r="AC112" s="1210"/>
      <c r="AD112" s="1210"/>
      <c r="AE112" s="1210"/>
      <c r="AF112" s="1210"/>
      <c r="AG112" s="1210"/>
      <c r="AH112" s="1210"/>
      <c r="AI112" s="1210"/>
      <c r="AJ112" s="1210"/>
      <c r="AK112" s="1210"/>
      <c r="AL112" s="1210"/>
      <c r="AM112" s="1210"/>
      <c r="AN112" s="1210"/>
      <c r="AO112" s="1210"/>
      <c r="AP112" s="121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2"/>
      <c r="BF112" s="202"/>
      <c r="BG112" s="202"/>
      <c r="BH112" s="201"/>
    </row>
    <row r="113" spans="2:60" s="150" customFormat="1" ht="24.75" customHeight="1" x14ac:dyDescent="0.2">
      <c r="B113" s="245"/>
      <c r="C113" s="206"/>
      <c r="D113" s="1212" t="s">
        <v>200</v>
      </c>
      <c r="E113" s="1212"/>
      <c r="F113" s="1212"/>
      <c r="G113" s="1212"/>
      <c r="H113" s="1212"/>
      <c r="I113" s="1212"/>
      <c r="J113" s="1212"/>
      <c r="K113" s="1212"/>
      <c r="L113" s="1212"/>
      <c r="M113" s="1212"/>
      <c r="N113" s="1212"/>
      <c r="O113" s="1212"/>
      <c r="P113" s="1212"/>
      <c r="Q113" s="1212"/>
      <c r="R113" s="1212"/>
      <c r="S113" s="1212"/>
      <c r="T113" s="246"/>
      <c r="U113" s="245"/>
      <c r="V113" s="206"/>
      <c r="W113" s="1212" t="s">
        <v>201</v>
      </c>
      <c r="X113" s="1212"/>
      <c r="Y113" s="1212"/>
      <c r="Z113" s="1212"/>
      <c r="AA113" s="1212"/>
      <c r="AB113" s="1212"/>
      <c r="AC113" s="1212"/>
      <c r="AD113" s="1212"/>
      <c r="AE113" s="1212"/>
      <c r="AF113" s="1212"/>
      <c r="AG113" s="1212"/>
      <c r="AH113" s="1212"/>
      <c r="AI113" s="1212"/>
      <c r="AJ113" s="1212"/>
      <c r="AK113" s="1212"/>
      <c r="AL113" s="1212"/>
      <c r="AM113" s="1212"/>
      <c r="AN113" s="1212"/>
      <c r="AO113" s="1212"/>
      <c r="AP113" s="246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2"/>
      <c r="BF113" s="202"/>
      <c r="BG113" s="202"/>
      <c r="BH113" s="201"/>
    </row>
    <row r="114" spans="2:60" s="150" customFormat="1" ht="24.75" customHeight="1" x14ac:dyDescent="0.2">
      <c r="B114" s="216" t="s">
        <v>199</v>
      </c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8"/>
      <c r="U114" s="216" t="s">
        <v>199</v>
      </c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8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2"/>
      <c r="BF114" s="202"/>
      <c r="BG114" s="202"/>
      <c r="BH114" s="201"/>
    </row>
    <row r="115" spans="2:60" s="150" customFormat="1" ht="19.5" customHeight="1" x14ac:dyDescent="0.2">
      <c r="B115" s="393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5"/>
      <c r="U115" s="393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395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2"/>
      <c r="BF115" s="202"/>
      <c r="BG115" s="202"/>
      <c r="BH115" s="201"/>
    </row>
    <row r="116" spans="2:60" s="150" customFormat="1" ht="22.5" customHeight="1" x14ac:dyDescent="0.2">
      <c r="B116" s="245"/>
      <c r="C116" s="206"/>
      <c r="D116" s="206"/>
      <c r="E116" s="206"/>
      <c r="F116" s="206"/>
      <c r="G116" s="206"/>
      <c r="H116" s="1236" t="str">
        <f>IF(DATA!$AG$9="นาย"," ",IF(DATA!$AG$9="นาง"," ",IF(DATA!$AG$9="นางสาว"," ",DATA!$AG$9)))</f>
        <v xml:space="preserve"> </v>
      </c>
      <c r="I116" s="1236"/>
      <c r="J116" s="1236"/>
      <c r="K116" s="1236"/>
      <c r="L116" s="1236"/>
      <c r="M116" s="1236"/>
      <c r="N116" s="206"/>
      <c r="O116" s="206"/>
      <c r="P116" s="206"/>
      <c r="Q116" s="206"/>
      <c r="R116" s="206"/>
      <c r="S116" s="206"/>
      <c r="T116" s="246"/>
      <c r="U116" s="245"/>
      <c r="V116" s="206"/>
      <c r="W116" s="206"/>
      <c r="X116" s="206"/>
      <c r="Y116" s="206"/>
      <c r="Z116" s="1236" t="str">
        <f>IF(DATA!$AL$9="นาย"," ",IF(DATA!$AL$9="นาง"," ",IF(DATA!$AL$9="นางสาว"," ",DATA!$AL$9)))</f>
        <v xml:space="preserve"> </v>
      </c>
      <c r="AA116" s="1236"/>
      <c r="AB116" s="1236"/>
      <c r="AC116" s="1236"/>
      <c r="AD116" s="1236"/>
      <c r="AE116" s="1236"/>
      <c r="AF116" s="1236"/>
      <c r="AG116" s="1236"/>
      <c r="AH116" s="1236"/>
      <c r="AI116" s="1236"/>
      <c r="AJ116" s="1236"/>
      <c r="AK116" s="1236"/>
      <c r="AL116" s="206"/>
      <c r="AM116" s="206"/>
      <c r="AN116" s="206"/>
      <c r="AO116" s="206"/>
      <c r="AP116" s="246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242"/>
      <c r="BF116" s="242"/>
      <c r="BG116" s="242"/>
      <c r="BH116" s="154"/>
    </row>
    <row r="117" spans="2:60" s="398" customFormat="1" ht="22.5" customHeight="1" x14ac:dyDescent="0.2">
      <c r="B117" s="247"/>
      <c r="C117" s="207"/>
      <c r="D117" s="207"/>
      <c r="E117" s="207"/>
      <c r="F117" s="207"/>
      <c r="G117" s="207"/>
      <c r="H117" s="1240" t="str">
        <f>IF(H116=0,0,IF(DATA!$AG$9="นาย","(นาย"&amp;DATA!$AH$9&amp;"  "&amp;DATA!$AI$9&amp;")",IF(DATA!$AG$9="นาง","(นาง"&amp;DATA!$AH$9&amp;"  "&amp;DATA!$AI$9&amp;")",IF(DATA!$AG$9="นางสาว","(นางสาว"&amp;DATA!$AH$9&amp;"  "&amp;DATA!$AI$9&amp;")","("&amp;DATA!$AH$9&amp;"  "&amp;DATA!$AI$9&amp;")"))))</f>
        <v>(นายสันติ  อุทุมพร)</v>
      </c>
      <c r="I117" s="1240"/>
      <c r="J117" s="1240"/>
      <c r="K117" s="1240"/>
      <c r="L117" s="1240"/>
      <c r="M117" s="1240"/>
      <c r="N117" s="207"/>
      <c r="O117" s="207"/>
      <c r="P117" s="207"/>
      <c r="Q117" s="207"/>
      <c r="R117" s="207"/>
      <c r="S117" s="207"/>
      <c r="T117" s="248"/>
      <c r="U117" s="247"/>
      <c r="V117" s="207"/>
      <c r="W117" s="207"/>
      <c r="X117" s="207"/>
      <c r="Y117" s="207"/>
      <c r="Z117" s="1240" t="str">
        <f>IF(Z116=0,0,IF(DATA!$AL$9="นาย","(นาย"&amp;DATA!$AM$9&amp;"  "&amp;DATA!$AN$9&amp;")",IF(DATA!$AL$9="นาง","(นาง"&amp;DATA!$AM$9&amp;"  "&amp;DATA!$AN$9&amp;")",IF(DATA!$AL$9="นางสาว","(นางสาว"&amp;DATA!$AM$9&amp;"  "&amp;DATA!$AN$9&amp;")","("&amp;DATA!$AM$9&amp;"  "&amp;DATA!$AN$9&amp;")"))))</f>
        <v>(นายสันติ  อุทุมพร)</v>
      </c>
      <c r="AA117" s="1240"/>
      <c r="AB117" s="1240"/>
      <c r="AC117" s="1240"/>
      <c r="AD117" s="1240"/>
      <c r="AE117" s="1240"/>
      <c r="AF117" s="1240"/>
      <c r="AG117" s="1240"/>
      <c r="AH117" s="1240"/>
      <c r="AI117" s="1240"/>
      <c r="AJ117" s="1240"/>
      <c r="AK117" s="1240"/>
      <c r="AL117" s="207"/>
      <c r="AM117" s="207"/>
      <c r="AN117" s="207"/>
      <c r="AO117" s="207"/>
      <c r="AP117" s="248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2"/>
      <c r="BF117" s="202"/>
      <c r="BG117" s="202"/>
      <c r="BH117" s="201"/>
    </row>
    <row r="118" spans="2:60" s="398" customFormat="1" ht="22.5" customHeight="1" x14ac:dyDescent="0.2">
      <c r="B118" s="247"/>
      <c r="C118" s="207"/>
      <c r="D118" s="207"/>
      <c r="E118" s="207"/>
      <c r="F118" s="207"/>
      <c r="G118" s="250" t="s">
        <v>111</v>
      </c>
      <c r="H118" s="1241" t="str">
        <f>DATA!$AJ$9</f>
        <v>นายกเทศมนตรีตำบลจันทบเพชร</v>
      </c>
      <c r="I118" s="1241"/>
      <c r="J118" s="1241"/>
      <c r="K118" s="1241"/>
      <c r="L118" s="1241"/>
      <c r="M118" s="1241"/>
      <c r="N118" s="207"/>
      <c r="O118" s="207"/>
      <c r="P118" s="207"/>
      <c r="Q118" s="207"/>
      <c r="R118" s="207"/>
      <c r="S118" s="207"/>
      <c r="T118" s="248"/>
      <c r="U118" s="247"/>
      <c r="V118" s="207"/>
      <c r="W118" s="207"/>
      <c r="X118" s="207"/>
      <c r="Y118" s="250" t="s">
        <v>111</v>
      </c>
      <c r="Z118" s="1241" t="str">
        <f>DATA!$AO$9</f>
        <v>นายกเทศมนตรีตำบลจันทบเพชร</v>
      </c>
      <c r="AA118" s="1241"/>
      <c r="AB118" s="1241"/>
      <c r="AC118" s="1241"/>
      <c r="AD118" s="1241"/>
      <c r="AE118" s="1241"/>
      <c r="AF118" s="1241"/>
      <c r="AG118" s="1241"/>
      <c r="AH118" s="1241"/>
      <c r="AI118" s="1241"/>
      <c r="AJ118" s="1241"/>
      <c r="AK118" s="1241"/>
      <c r="AL118" s="207"/>
      <c r="AM118" s="207"/>
      <c r="AN118" s="207"/>
      <c r="AO118" s="207"/>
      <c r="AP118" s="248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2"/>
      <c r="BF118" s="202"/>
      <c r="BG118" s="202"/>
      <c r="BH118" s="201"/>
    </row>
    <row r="119" spans="2:60" s="398" customFormat="1" ht="22.5" customHeight="1" x14ac:dyDescent="0.2">
      <c r="B119" s="247"/>
      <c r="C119" s="207"/>
      <c r="D119" s="207"/>
      <c r="E119" s="207"/>
      <c r="F119" s="207"/>
      <c r="G119" s="250"/>
      <c r="H119" s="1241" t="s">
        <v>202</v>
      </c>
      <c r="I119" s="1241"/>
      <c r="J119" s="1241"/>
      <c r="K119" s="1241"/>
      <c r="L119" s="1241"/>
      <c r="M119" s="1241"/>
      <c r="N119" s="207"/>
      <c r="O119" s="207"/>
      <c r="P119" s="207"/>
      <c r="Q119" s="207"/>
      <c r="R119" s="207"/>
      <c r="S119" s="207"/>
      <c r="T119" s="248"/>
      <c r="U119" s="247"/>
      <c r="V119" s="207"/>
      <c r="W119" s="207"/>
      <c r="X119" s="207"/>
      <c r="Y119" s="250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207"/>
      <c r="AM119" s="207"/>
      <c r="AN119" s="207"/>
      <c r="AO119" s="207"/>
      <c r="AP119" s="248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2"/>
      <c r="BF119" s="202"/>
      <c r="BG119" s="202"/>
      <c r="BH119" s="201"/>
    </row>
    <row r="120" spans="2:60" s="398" customFormat="1" ht="22.5" customHeight="1" x14ac:dyDescent="0.2">
      <c r="B120" s="247"/>
      <c r="C120" s="207"/>
      <c r="D120" s="207"/>
      <c r="E120" s="207"/>
      <c r="F120" s="207"/>
      <c r="G120" s="250" t="s">
        <v>144</v>
      </c>
      <c r="H120" s="1242" t="s">
        <v>196</v>
      </c>
      <c r="I120" s="1242"/>
      <c r="J120" s="1242"/>
      <c r="K120" s="1242"/>
      <c r="L120" s="1242"/>
      <c r="M120" s="1242"/>
      <c r="N120" s="207"/>
      <c r="O120" s="207"/>
      <c r="P120" s="207"/>
      <c r="Q120" s="207"/>
      <c r="R120" s="230"/>
      <c r="S120" s="230"/>
      <c r="T120" s="249"/>
      <c r="U120" s="259"/>
      <c r="V120" s="230"/>
      <c r="W120" s="230"/>
      <c r="X120" s="230"/>
      <c r="Y120" s="250" t="s">
        <v>144</v>
      </c>
      <c r="Z120" s="1242" t="s">
        <v>192</v>
      </c>
      <c r="AA120" s="1242"/>
      <c r="AB120" s="1242"/>
      <c r="AC120" s="1242"/>
      <c r="AD120" s="1242"/>
      <c r="AE120" s="1242"/>
      <c r="AF120" s="1242"/>
      <c r="AG120" s="1242"/>
      <c r="AH120" s="1242"/>
      <c r="AI120" s="1242"/>
      <c r="AJ120" s="1242"/>
      <c r="AK120" s="1242"/>
      <c r="AL120" s="207"/>
      <c r="AM120" s="207"/>
      <c r="AN120" s="207"/>
      <c r="AO120" s="207"/>
      <c r="AP120" s="248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2"/>
      <c r="BF120" s="202"/>
      <c r="BG120" s="202"/>
      <c r="BH120" s="201"/>
    </row>
    <row r="121" spans="2:60" s="150" customFormat="1" ht="10.5" customHeight="1" x14ac:dyDescent="0.2">
      <c r="B121" s="216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8"/>
      <c r="U121" s="216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8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2"/>
      <c r="BF121" s="202"/>
      <c r="BG121" s="202"/>
      <c r="BH121" s="201"/>
    </row>
    <row r="122" spans="2:60" s="150" customFormat="1" ht="3.75" customHeight="1" x14ac:dyDescent="0.2"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2"/>
      <c r="BF122" s="203"/>
      <c r="BG122" s="203"/>
      <c r="BH122" s="204"/>
    </row>
  </sheetData>
  <sheetProtection sheet="1" objects="1" scenarios="1" formatCells="0" formatColumns="0" formatRows="0"/>
  <mergeCells count="310">
    <mergeCell ref="B2:AP2"/>
    <mergeCell ref="J4:AP4"/>
    <mergeCell ref="AT4:AT5"/>
    <mergeCell ref="J6:AP6"/>
    <mergeCell ref="AR6:AW14"/>
    <mergeCell ref="B9:AP9"/>
    <mergeCell ref="B10:L10"/>
    <mergeCell ref="M10:AE10"/>
    <mergeCell ref="AF10:AP10"/>
    <mergeCell ref="B11:L11"/>
    <mergeCell ref="BC16:BF16"/>
    <mergeCell ref="N17:S17"/>
    <mergeCell ref="T17:Y17"/>
    <mergeCell ref="Z17:AG17"/>
    <mergeCell ref="AS17:AV17"/>
    <mergeCell ref="AX17:BA17"/>
    <mergeCell ref="BC17:BF17"/>
    <mergeCell ref="M11:AE11"/>
    <mergeCell ref="AF11:AP11"/>
    <mergeCell ref="B12:AP12"/>
    <mergeCell ref="B13:L13"/>
    <mergeCell ref="M13:AP13"/>
    <mergeCell ref="B16:H17"/>
    <mergeCell ref="I16:J17"/>
    <mergeCell ref="K16:M16"/>
    <mergeCell ref="N16:AG16"/>
    <mergeCell ref="AI16:AI17"/>
    <mergeCell ref="B18:H18"/>
    <mergeCell ref="I18:J18"/>
    <mergeCell ref="N18:S18"/>
    <mergeCell ref="T18:Y18"/>
    <mergeCell ref="Z18:AG18"/>
    <mergeCell ref="AJ18:AP18"/>
    <mergeCell ref="AJ16:AP17"/>
    <mergeCell ref="AS16:AV16"/>
    <mergeCell ref="AX16:BA16"/>
    <mergeCell ref="AZ18:AZ19"/>
    <mergeCell ref="BA18:BA19"/>
    <mergeCell ref="BC18:BC19"/>
    <mergeCell ref="BD18:BD19"/>
    <mergeCell ref="BE18:BE19"/>
    <mergeCell ref="BF18:BF19"/>
    <mergeCell ref="AS18:AS19"/>
    <mergeCell ref="AT18:AT19"/>
    <mergeCell ref="AU18:AU19"/>
    <mergeCell ref="AV18:AV19"/>
    <mergeCell ref="AX18:AX19"/>
    <mergeCell ref="AY18:AY19"/>
    <mergeCell ref="B21:H21"/>
    <mergeCell ref="I21:J21"/>
    <mergeCell ref="AJ21:AP21"/>
    <mergeCell ref="B22:H22"/>
    <mergeCell ref="I22:J22"/>
    <mergeCell ref="AJ22:AP22"/>
    <mergeCell ref="B19:H19"/>
    <mergeCell ref="I19:J19"/>
    <mergeCell ref="AJ19:AP19"/>
    <mergeCell ref="B20:H20"/>
    <mergeCell ref="I20:J20"/>
    <mergeCell ref="AJ20:AP20"/>
    <mergeCell ref="B25:H25"/>
    <mergeCell ref="I25:J25"/>
    <mergeCell ref="K25:AH25"/>
    <mergeCell ref="B28:AP28"/>
    <mergeCell ref="AS29:AU29"/>
    <mergeCell ref="AV29:AV31"/>
    <mergeCell ref="AH30:AP31"/>
    <mergeCell ref="AS30:AU30"/>
    <mergeCell ref="B23:H23"/>
    <mergeCell ref="I23:J23"/>
    <mergeCell ref="AJ23:AP23"/>
    <mergeCell ref="B24:H24"/>
    <mergeCell ref="I24:J24"/>
    <mergeCell ref="AJ24:AP24"/>
    <mergeCell ref="AX29:AZ29"/>
    <mergeCell ref="BA29:BA31"/>
    <mergeCell ref="BC29:BE29"/>
    <mergeCell ref="BF29:BF31"/>
    <mergeCell ref="B30:M32"/>
    <mergeCell ref="N30:Q32"/>
    <mergeCell ref="R30:U30"/>
    <mergeCell ref="V30:Y30"/>
    <mergeCell ref="Z30:AC30"/>
    <mergeCell ref="AD30:AG31"/>
    <mergeCell ref="AX30:AZ30"/>
    <mergeCell ref="BC30:BE30"/>
    <mergeCell ref="R31:U32"/>
    <mergeCell ref="V31:Y32"/>
    <mergeCell ref="AS31:AU31"/>
    <mergeCell ref="AX31:AZ31"/>
    <mergeCell ref="BC31:BE31"/>
    <mergeCell ref="Z32:AC32"/>
    <mergeCell ref="AD32:AG32"/>
    <mergeCell ref="AH32:AP32"/>
    <mergeCell ref="AS32:AU32"/>
    <mergeCell ref="AX32:AZ32"/>
    <mergeCell ref="BC32:BE32"/>
    <mergeCell ref="BC33:BE33"/>
    <mergeCell ref="B34:M34"/>
    <mergeCell ref="N34:Q34"/>
    <mergeCell ref="R34:U34"/>
    <mergeCell ref="V34:Y34"/>
    <mergeCell ref="Z34:AC34"/>
    <mergeCell ref="AD34:AG34"/>
    <mergeCell ref="AH34:AP34"/>
    <mergeCell ref="AS34:AU34"/>
    <mergeCell ref="AX34:AZ34"/>
    <mergeCell ref="BC34:BE34"/>
    <mergeCell ref="B33:M33"/>
    <mergeCell ref="N33:Q33"/>
    <mergeCell ref="R33:U33"/>
    <mergeCell ref="V33:Y33"/>
    <mergeCell ref="Z33:AC33"/>
    <mergeCell ref="AF33:AG33"/>
    <mergeCell ref="AH33:AP33"/>
    <mergeCell ref="AS33:AU33"/>
    <mergeCell ref="AX33:AZ33"/>
    <mergeCell ref="BC35:BE35"/>
    <mergeCell ref="B36:M36"/>
    <mergeCell ref="N36:Q36"/>
    <mergeCell ref="R36:U36"/>
    <mergeCell ref="V36:Y36"/>
    <mergeCell ref="Z36:AC36"/>
    <mergeCell ref="AD36:AG36"/>
    <mergeCell ref="AH36:AP36"/>
    <mergeCell ref="AS36:AU36"/>
    <mergeCell ref="AX36:AZ36"/>
    <mergeCell ref="BC36:BE36"/>
    <mergeCell ref="B35:M35"/>
    <mergeCell ref="N35:Q35"/>
    <mergeCell ref="R35:U35"/>
    <mergeCell ref="V35:Y35"/>
    <mergeCell ref="Z35:AC35"/>
    <mergeCell ref="AD35:AG35"/>
    <mergeCell ref="AH35:AP35"/>
    <mergeCell ref="AS35:AU35"/>
    <mergeCell ref="AX35:AZ35"/>
    <mergeCell ref="BC37:BE37"/>
    <mergeCell ref="B38:M38"/>
    <mergeCell ref="N38:Q38"/>
    <mergeCell ref="R38:U38"/>
    <mergeCell ref="V38:Y38"/>
    <mergeCell ref="Z38:AC38"/>
    <mergeCell ref="AD38:AG38"/>
    <mergeCell ref="AH38:AP38"/>
    <mergeCell ref="BC38:BE38"/>
    <mergeCell ref="B37:M37"/>
    <mergeCell ref="N37:Q37"/>
    <mergeCell ref="R37:U37"/>
    <mergeCell ref="V37:Y37"/>
    <mergeCell ref="Z37:AC37"/>
    <mergeCell ref="AD37:AG37"/>
    <mergeCell ref="AH37:AP37"/>
    <mergeCell ref="AS37:AU37"/>
    <mergeCell ref="AX37:AZ37"/>
    <mergeCell ref="B39:M39"/>
    <mergeCell ref="N39:Q39"/>
    <mergeCell ref="R39:U39"/>
    <mergeCell ref="V39:Y39"/>
    <mergeCell ref="Z39:AC39"/>
    <mergeCell ref="AD39:AG39"/>
    <mergeCell ref="AH39:AP39"/>
    <mergeCell ref="BC39:BE39"/>
    <mergeCell ref="AH40:AP40"/>
    <mergeCell ref="B41:M41"/>
    <mergeCell ref="N41:Q41"/>
    <mergeCell ref="R41:U41"/>
    <mergeCell ref="V41:Y41"/>
    <mergeCell ref="Z41:AC41"/>
    <mergeCell ref="AD41:AG41"/>
    <mergeCell ref="AH41:AP41"/>
    <mergeCell ref="B40:M40"/>
    <mergeCell ref="N40:Q40"/>
    <mergeCell ref="R40:U40"/>
    <mergeCell ref="V40:Y40"/>
    <mergeCell ref="Z40:AC40"/>
    <mergeCell ref="AD40:AG40"/>
    <mergeCell ref="AH42:AP42"/>
    <mergeCell ref="B43:M43"/>
    <mergeCell ref="N43:Q43"/>
    <mergeCell ref="R43:U43"/>
    <mergeCell ref="V43:Y43"/>
    <mergeCell ref="Z43:AC43"/>
    <mergeCell ref="AD43:AG43"/>
    <mergeCell ref="AH43:AP43"/>
    <mergeCell ref="B42:M42"/>
    <mergeCell ref="N42:Q42"/>
    <mergeCell ref="R42:U42"/>
    <mergeCell ref="V42:Y42"/>
    <mergeCell ref="Z42:AC42"/>
    <mergeCell ref="AD42:AG42"/>
    <mergeCell ref="A46:A48"/>
    <mergeCell ref="B46:M46"/>
    <mergeCell ref="N46:Q46"/>
    <mergeCell ref="R46:AC46"/>
    <mergeCell ref="AD46:AG46"/>
    <mergeCell ref="B49:M49"/>
    <mergeCell ref="N49:W49"/>
    <mergeCell ref="X49:AG49"/>
    <mergeCell ref="AH44:AP44"/>
    <mergeCell ref="B45:M45"/>
    <mergeCell ref="N45:Q45"/>
    <mergeCell ref="R45:U45"/>
    <mergeCell ref="V45:Y45"/>
    <mergeCell ref="Z45:AC45"/>
    <mergeCell ref="AD45:AG45"/>
    <mergeCell ref="AH45:AP45"/>
    <mergeCell ref="B44:M44"/>
    <mergeCell ref="N44:Q44"/>
    <mergeCell ref="R44:U44"/>
    <mergeCell ref="V44:Y44"/>
    <mergeCell ref="Z44:AC44"/>
    <mergeCell ref="AD44:AG44"/>
    <mergeCell ref="B52:M52"/>
    <mergeCell ref="N52:W52"/>
    <mergeCell ref="X52:AG52"/>
    <mergeCell ref="AH52:AP52"/>
    <mergeCell ref="N53:W53"/>
    <mergeCell ref="X53:AG53"/>
    <mergeCell ref="AH53:AP53"/>
    <mergeCell ref="AH49:AP50"/>
    <mergeCell ref="B50:M50"/>
    <mergeCell ref="N50:W50"/>
    <mergeCell ref="X50:AG50"/>
    <mergeCell ref="B51:M51"/>
    <mergeCell ref="N51:W51"/>
    <mergeCell ref="X51:AG51"/>
    <mergeCell ref="AH51:AP51"/>
    <mergeCell ref="B63:K63"/>
    <mergeCell ref="L63:S64"/>
    <mergeCell ref="T63:AG64"/>
    <mergeCell ref="AH63:AP64"/>
    <mergeCell ref="B64:K64"/>
    <mergeCell ref="B65:K65"/>
    <mergeCell ref="L65:S65"/>
    <mergeCell ref="T65:AG65"/>
    <mergeCell ref="AH65:AP65"/>
    <mergeCell ref="C71:AP71"/>
    <mergeCell ref="H73:M73"/>
    <mergeCell ref="Z73:AK73"/>
    <mergeCell ref="H74:M74"/>
    <mergeCell ref="Z74:AK74"/>
    <mergeCell ref="H75:M75"/>
    <mergeCell ref="Z75:AK75"/>
    <mergeCell ref="B66:K66"/>
    <mergeCell ref="L66:S66"/>
    <mergeCell ref="T66:AG66"/>
    <mergeCell ref="AH66:AP66"/>
    <mergeCell ref="B69:AP69"/>
    <mergeCell ref="B70:AP70"/>
    <mergeCell ref="B81:L81"/>
    <mergeCell ref="M81:AA81"/>
    <mergeCell ref="AB81:AP81"/>
    <mergeCell ref="E85:L85"/>
    <mergeCell ref="N85:AA85"/>
    <mergeCell ref="E86:L86"/>
    <mergeCell ref="N86:AA86"/>
    <mergeCell ref="AG86:AO86"/>
    <mergeCell ref="H76:M76"/>
    <mergeCell ref="Z76:AK76"/>
    <mergeCell ref="Z77:AK77"/>
    <mergeCell ref="H78:M78"/>
    <mergeCell ref="Z78:AK78"/>
    <mergeCell ref="B80:AP80"/>
    <mergeCell ref="E90:L90"/>
    <mergeCell ref="N90:AA90"/>
    <mergeCell ref="AG90:AO90"/>
    <mergeCell ref="B93:AP93"/>
    <mergeCell ref="B94:AP94"/>
    <mergeCell ref="B96:T96"/>
    <mergeCell ref="U96:AP96"/>
    <mergeCell ref="E87:L87"/>
    <mergeCell ref="N87:AA87"/>
    <mergeCell ref="AG87:AO87"/>
    <mergeCell ref="E88:L88"/>
    <mergeCell ref="N88:AA88"/>
    <mergeCell ref="N89:AA89"/>
    <mergeCell ref="H101:M101"/>
    <mergeCell ref="Z101:AK101"/>
    <mergeCell ref="H102:M102"/>
    <mergeCell ref="Z102:AK102"/>
    <mergeCell ref="H103:M103"/>
    <mergeCell ref="Z103:AK103"/>
    <mergeCell ref="B97:T97"/>
    <mergeCell ref="U97:AP97"/>
    <mergeCell ref="B98:T98"/>
    <mergeCell ref="U98:AP98"/>
    <mergeCell ref="D99:S99"/>
    <mergeCell ref="W99:AO99"/>
    <mergeCell ref="B111:T111"/>
    <mergeCell ref="U111:AP111"/>
    <mergeCell ref="B112:T112"/>
    <mergeCell ref="U112:AP112"/>
    <mergeCell ref="D113:S113"/>
    <mergeCell ref="W113:AO113"/>
    <mergeCell ref="H104:M104"/>
    <mergeCell ref="H105:M105"/>
    <mergeCell ref="H106:M106"/>
    <mergeCell ref="Z106:AK106"/>
    <mergeCell ref="B110:T110"/>
    <mergeCell ref="U110:AP110"/>
    <mergeCell ref="H119:M119"/>
    <mergeCell ref="H120:M120"/>
    <mergeCell ref="Z120:AK120"/>
    <mergeCell ref="H116:M116"/>
    <mergeCell ref="Z116:AK116"/>
    <mergeCell ref="H117:M117"/>
    <mergeCell ref="Z117:AK117"/>
    <mergeCell ref="H118:M118"/>
    <mergeCell ref="Z118:AK118"/>
  </mergeCells>
  <conditionalFormatting sqref="I25:J25">
    <cfRule type="expression" dxfId="45" priority="21">
      <formula>I20=""</formula>
    </cfRule>
    <cfRule type="cellIs" dxfId="44" priority="22" operator="greaterThan">
      <formula>70</formula>
    </cfRule>
  </conditionalFormatting>
  <conditionalFormatting sqref="N51:W51">
    <cfRule type="expression" dxfId="43" priority="20">
      <formula>I20=""</formula>
    </cfRule>
  </conditionalFormatting>
  <conditionalFormatting sqref="N52:W52">
    <cfRule type="expression" dxfId="42" priority="19">
      <formula>N35=""</formula>
    </cfRule>
  </conditionalFormatting>
  <conditionalFormatting sqref="AD46:AG46">
    <cfRule type="expression" dxfId="41" priority="23">
      <formula>V35=""</formula>
    </cfRule>
  </conditionalFormatting>
  <conditionalFormatting sqref="AH20:AH24">
    <cfRule type="expression" dxfId="40" priority="18">
      <formula>AT20=""</formula>
    </cfRule>
  </conditionalFormatting>
  <conditionalFormatting sqref="AI20:AI24">
    <cfRule type="expression" dxfId="39" priority="17">
      <formula>AT20=""</formula>
    </cfRule>
  </conditionalFormatting>
  <conditionalFormatting sqref="AI25">
    <cfRule type="expression" dxfId="38" priority="16">
      <formula>AT20=""</formula>
    </cfRule>
  </conditionalFormatting>
  <conditionalFormatting sqref="X51:AG51">
    <cfRule type="expression" dxfId="37" priority="15">
      <formula>AT20=""</formula>
    </cfRule>
  </conditionalFormatting>
  <conditionalFormatting sqref="X52:AG52">
    <cfRule type="expression" dxfId="36" priority="14">
      <formula>V35=""</formula>
    </cfRule>
  </conditionalFormatting>
  <conditionalFormatting sqref="X53:AG53">
    <cfRule type="expression" dxfId="35" priority="13">
      <formula>AT20=""</formula>
    </cfRule>
  </conditionalFormatting>
  <conditionalFormatting sqref="Z35:AC39">
    <cfRule type="expression" dxfId="34" priority="12">
      <formula>V35=""</formula>
    </cfRule>
  </conditionalFormatting>
  <conditionalFormatting sqref="Z41:AC45">
    <cfRule type="expression" dxfId="33" priority="11">
      <formula>V41=""</formula>
    </cfRule>
  </conditionalFormatting>
  <conditionalFormatting sqref="AD41:AG45">
    <cfRule type="expression" dxfId="32" priority="10">
      <formula>V41=""</formula>
    </cfRule>
  </conditionalFormatting>
  <conditionalFormatting sqref="AD35:AG39">
    <cfRule type="expression" dxfId="31" priority="9">
      <formula>V35=""</formula>
    </cfRule>
  </conditionalFormatting>
  <conditionalFormatting sqref="N46:Q46">
    <cfRule type="cellIs" dxfId="30" priority="7" operator="greaterThan">
      <formula>30</formula>
    </cfRule>
    <cfRule type="expression" dxfId="29" priority="8">
      <formula>N35=""</formula>
    </cfRule>
  </conditionalFormatting>
  <conditionalFormatting sqref="N53:W53">
    <cfRule type="cellIs" dxfId="28" priority="5" operator="greaterThan">
      <formula>100</formula>
    </cfRule>
    <cfRule type="expression" dxfId="27" priority="6">
      <formula>I20=""</formula>
    </cfRule>
  </conditionalFormatting>
  <conditionalFormatting sqref="H101:M105">
    <cfRule type="expression" dxfId="26" priority="4">
      <formula>H101=0</formula>
    </cfRule>
  </conditionalFormatting>
  <conditionalFormatting sqref="H116:M119">
    <cfRule type="expression" dxfId="25" priority="2">
      <formula>H116=0</formula>
    </cfRule>
  </conditionalFormatting>
  <conditionalFormatting sqref="Z101:Z105">
    <cfRule type="expression" dxfId="24" priority="3">
      <formula>Z101=0</formula>
    </cfRule>
  </conditionalFormatting>
  <conditionalFormatting sqref="Z116:Z119">
    <cfRule type="expression" dxfId="23" priority="1">
      <formula>Z116=0</formula>
    </cfRule>
  </conditionalFormatting>
  <pageMargins left="0.19685039370078741" right="0.19685039370078741" top="0.19685039370078741" bottom="0.19685039370078741" header="0.19685039370078741" footer="0.19685039370078741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O85"/>
  <sheetViews>
    <sheetView showGridLines="0" view="pageBreakPreview" zoomScaleSheetLayoutView="100" workbookViewId="0">
      <pane ySplit="1" topLeftCell="A2" activePane="bottomLeft" state="frozen"/>
      <selection activeCell="Z37" sqref="Z37:AC37"/>
      <selection pane="bottomLeft" activeCell="AA1" sqref="AA1"/>
    </sheetView>
  </sheetViews>
  <sheetFormatPr defaultColWidth="9.125" defaultRowHeight="17.25" x14ac:dyDescent="0.4"/>
  <cols>
    <col min="1" max="1" width="12" style="29" bestFit="1" customWidth="1"/>
    <col min="2" max="2" width="29.375" style="29" customWidth="1"/>
    <col min="3" max="3" width="7.25" style="29" customWidth="1"/>
    <col min="4" max="6" width="12.75" style="29" customWidth="1"/>
    <col min="7" max="26" width="3" style="29" customWidth="1"/>
    <col min="27" max="27" width="13.375" style="29" customWidth="1"/>
    <col min="28" max="28" width="28.125" style="29" customWidth="1"/>
    <col min="29" max="29" width="14.125" style="29" customWidth="1"/>
    <col min="30" max="16384" width="9.125" style="29"/>
  </cols>
  <sheetData>
    <row r="1" spans="2:41" ht="22.5" customHeight="1" thickBot="1" x14ac:dyDescent="0.45">
      <c r="AA1" s="484">
        <v>9</v>
      </c>
    </row>
    <row r="2" spans="2:41" ht="20.25" customHeight="1" x14ac:dyDescent="0.55000000000000004">
      <c r="B2" s="780" t="s">
        <v>220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42" t="s">
        <v>515</v>
      </c>
      <c r="AB2" s="320" t="str">
        <f>"ผู้บังคับบัญชา "&amp;VLOOKUP($AA$1,DATA!$A:$W,15,0)&amp;VLOOKUP($AA$1,DATA!$A:$W,16,0)&amp;"  "&amp;VLOOKUP($AA$1,DATA!$A:$W,17,0)&amp;" ตำแหน่ง"&amp;(IF(VLOOKUP($AA$1,DATA!$A:$W,19,0)=0,VLOOKUP($AA$1,DATA!$A:$W,18,0),VLOOKUP($AA$1,DATA!$A:$W,18,0)&amp;"("&amp;VLOOKUP($AA$1,DATA!$A:$W,19,0)&amp;" ระดับ"&amp;VLOOKUP($AA$1,DATA!$A:$W,20,0)&amp;") "))&amp;VLOOKUP($AA$1,DATA!$A:$W,21,0)</f>
        <v xml:space="preserve">ผู้บังคับบัญชา นายกิติศักดิ์  เกียรติเจริญศิริ ตำแหน่งปลัดเทศบาลตำบลจันทบเพชร(นักบริหาร ระดับต้น) 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2:41" ht="20.25" customHeight="1" x14ac:dyDescent="0.4">
      <c r="B3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บริหารงานคลัง     ฝ่าย    -            ส่วน    -     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43"/>
      <c r="AB3" s="363" t="str">
        <f>"ผู้รับการประเมิน "&amp;VLOOKUP($AA$1,DATA!$A:$W,2,0)&amp;VLOOKUP($AA$1,DATA!$A:$W,3,0)&amp;"  "&amp;VLOOKUP($AA$1,DATA!$A:$W,4,0)&amp;" ตำแหน่ง "&amp;(IF(VLOOKUP($AA$1,DATA!$A:$W,6,0)=0,VLOOKUP($AA$1,DATA!$A:$W,5,0)&amp;VLOOKUP($AA$1,DATA!$A:$W,7,0),VLOOKUP($AA$1,DATA!$A:$W,5,0)&amp;"("&amp;VLOOKUP($AA$1,DATA!$A:$W,6,0)&amp;" ระดับ"&amp;VLOOKUP($AA$1,DATA!$A:$W,7,0)&amp;")"))</f>
        <v>ผู้รับการประเมิน นางสาวซ้อนกลิ่น  จันดากุล ตำแหน่ง ผู้อำนวยการกองคลัง(นักบริหารงานการคลัง ระดับต้น)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2:41" ht="20.25" customHeight="1" x14ac:dyDescent="0.55000000000000004">
      <c r="B4" s="765" t="str">
        <f>((IF(VLOOKUP($AA$1,DATA!$A:$AR,13,0)=0,"สำนัก/กอง………………………………………... ",VLOOKUP($AA$1,DATA!$A:$AR,13,0))))</f>
        <v>กองคลัง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2:41" ht="6" customHeight="1" x14ac:dyDescent="0.5500000000000000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2:41" ht="24" x14ac:dyDescent="0.4">
      <c r="B6" s="96" t="s">
        <v>226</v>
      </c>
      <c r="AA6" s="799" t="s">
        <v>244</v>
      </c>
      <c r="AB6" s="799"/>
    </row>
    <row r="7" spans="2:41" ht="21.75" x14ac:dyDescent="0.4">
      <c r="B7" s="798" t="s">
        <v>29</v>
      </c>
      <c r="C7" s="798" t="s">
        <v>20</v>
      </c>
      <c r="D7" s="798" t="s">
        <v>227</v>
      </c>
      <c r="E7" s="798"/>
      <c r="F7" s="798"/>
      <c r="G7" s="798" t="s">
        <v>228</v>
      </c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9"/>
      <c r="AB7" s="799"/>
    </row>
    <row r="8" spans="2:41" ht="21.75" x14ac:dyDescent="0.4">
      <c r="B8" s="798"/>
      <c r="C8" s="798"/>
      <c r="D8" s="97" t="s">
        <v>229</v>
      </c>
      <c r="E8" s="97" t="s">
        <v>229</v>
      </c>
      <c r="F8" s="97" t="s">
        <v>229</v>
      </c>
      <c r="G8" s="798" t="s">
        <v>230</v>
      </c>
      <c r="H8" s="798"/>
      <c r="I8" s="798"/>
      <c r="J8" s="798"/>
      <c r="K8" s="798"/>
      <c r="L8" s="798"/>
      <c r="M8" s="798" t="s">
        <v>231</v>
      </c>
      <c r="N8" s="798"/>
      <c r="O8" s="798"/>
      <c r="P8" s="798"/>
      <c r="Q8" s="798"/>
      <c r="R8" s="798"/>
      <c r="S8" s="798" t="s">
        <v>232</v>
      </c>
      <c r="T8" s="798"/>
      <c r="U8" s="798"/>
      <c r="V8" s="798"/>
      <c r="W8" s="798"/>
      <c r="X8" s="798"/>
      <c r="Y8" s="798"/>
      <c r="Z8" s="798"/>
      <c r="AA8" s="799"/>
      <c r="AB8" s="799"/>
    </row>
    <row r="9" spans="2:41" ht="21.75" x14ac:dyDescent="0.4">
      <c r="B9" s="798"/>
      <c r="C9" s="798"/>
      <c r="D9" s="98" t="s">
        <v>25</v>
      </c>
      <c r="E9" s="98" t="s">
        <v>26</v>
      </c>
      <c r="F9" s="98" t="s">
        <v>27</v>
      </c>
      <c r="G9" s="99">
        <v>0.5</v>
      </c>
      <c r="H9" s="99">
        <v>1</v>
      </c>
      <c r="I9" s="99">
        <v>1.5</v>
      </c>
      <c r="J9" s="99">
        <v>2</v>
      </c>
      <c r="K9" s="99">
        <v>2.5</v>
      </c>
      <c r="L9" s="99">
        <v>3</v>
      </c>
      <c r="M9" s="99">
        <v>0.5</v>
      </c>
      <c r="N9" s="99">
        <v>1</v>
      </c>
      <c r="O9" s="99">
        <v>1.5</v>
      </c>
      <c r="P9" s="99">
        <v>2</v>
      </c>
      <c r="Q9" s="99">
        <v>2.5</v>
      </c>
      <c r="R9" s="99">
        <v>3</v>
      </c>
      <c r="S9" s="99">
        <v>0.5</v>
      </c>
      <c r="T9" s="99">
        <v>1</v>
      </c>
      <c r="U9" s="99">
        <v>1.5</v>
      </c>
      <c r="V9" s="99">
        <v>2</v>
      </c>
      <c r="W9" s="99">
        <v>2.5</v>
      </c>
      <c r="X9" s="99">
        <v>3</v>
      </c>
      <c r="Y9" s="99">
        <v>3.5</v>
      </c>
      <c r="Z9" s="99">
        <v>4</v>
      </c>
      <c r="AA9" s="799"/>
      <c r="AB9" s="799"/>
    </row>
    <row r="10" spans="2:41" ht="42" customHeight="1" x14ac:dyDescent="0.4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799"/>
      <c r="AB10" s="799"/>
    </row>
    <row r="11" spans="2:41" ht="42" customHeight="1" x14ac:dyDescent="0.4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2:41" ht="42" customHeight="1" x14ac:dyDescent="0.4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2:41" ht="42" customHeight="1" x14ac:dyDescent="0.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2:41" ht="42" customHeight="1" x14ac:dyDescent="0.4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2:41" s="33" customFormat="1" ht="22.5" customHeight="1" x14ac:dyDescent="0.5">
      <c r="B15" s="101" t="s">
        <v>43</v>
      </c>
      <c r="C15" s="102">
        <v>70</v>
      </c>
      <c r="D15" s="784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6"/>
    </row>
    <row r="16" spans="2:41" s="33" customFormat="1" ht="6.75" customHeight="1" x14ac:dyDescent="0.5"/>
    <row r="17" spans="2:41" s="33" customFormat="1" ht="21.75" customHeight="1" x14ac:dyDescent="0.5">
      <c r="B17" s="103" t="s">
        <v>240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2:41" s="33" customFormat="1" ht="21.75" customHeight="1" x14ac:dyDescent="0.5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2:41" s="33" customFormat="1" ht="21.75" customHeight="1" x14ac:dyDescent="0.5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2:41" s="33" customFormat="1" ht="9.75" customHeight="1" x14ac:dyDescent="0.5"/>
    <row r="21" spans="2:41" s="33" customFormat="1" ht="18.75" customHeight="1" x14ac:dyDescent="0.5"/>
    <row r="22" spans="2:41" s="34" customFormat="1" ht="21.75" customHeight="1" x14ac:dyDescent="0.55000000000000004">
      <c r="B22" s="22" t="s">
        <v>150</v>
      </c>
      <c r="C22" s="770" t="str">
        <f>IF(VLOOKUP($AA$1,DATA!$A:$W,15,0)="นาย"," ",IF(VLOOKUP($AA$1,DATA!$A:$W,15,0)="นาง"," ",IF(VLOOKUP($AA$1,DATA!$A:$W,15,0)="นางสาว"," ",VLOOKUP($AA$1,DATA!$A:$W,15,0))))</f>
        <v xml:space="preserve"> </v>
      </c>
      <c r="D22" s="770"/>
      <c r="E22" s="770"/>
      <c r="F22" s="21" t="s">
        <v>210</v>
      </c>
      <c r="J22" s="22" t="s">
        <v>150</v>
      </c>
      <c r="K22" s="770" t="str">
        <f>IF(VLOOKUP($AA$1,DATA!$A:$W,2,0)="นาย"," ",IF(VLOOKUP($AA$1,DATA!$A:$W,2,0)="นาง"," ",IF(VLOOKUP($AA$1,DATA!$A:$W,2,0)="นางสาว"," ",VLOOKUP($AA$1,DATA!$A:$W,2,0))))</f>
        <v xml:space="preserve"> </v>
      </c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21" t="s">
        <v>211</v>
      </c>
    </row>
    <row r="23" spans="2:41" s="34" customFormat="1" ht="21.75" customHeight="1" x14ac:dyDescent="0.55000000000000004">
      <c r="C23" s="752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(นายกิติศักดิ์  เกียรติเจริญศิริ)</v>
      </c>
      <c r="D23" s="752"/>
      <c r="E23" s="752"/>
      <c r="J23" s="20"/>
      <c r="K23" s="752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(นางสาวซ้อนกลิ่น  จันดากุล)</v>
      </c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</row>
    <row r="24" spans="2:41" s="34" customFormat="1" ht="20.25" customHeight="1" x14ac:dyDescent="0.55000000000000004">
      <c r="B24" s="22" t="s">
        <v>111</v>
      </c>
      <c r="C24" s="753" t="str">
        <f>VLOOKUP($AA$1,DATA!$A:$W,18,0)</f>
        <v>ปลัดเทศบาลตำบลจันทบเพชร</v>
      </c>
      <c r="D24" s="753"/>
      <c r="E24" s="753"/>
      <c r="J24" s="22" t="s">
        <v>111</v>
      </c>
      <c r="K24" s="754" t="str">
        <f>IF(VLOOKUP($AA$1,DATA!$A:$W,6,0)=0,VLOOKUP($AA$1,DATA!$A:$W,5,0)&amp;VLOOKUP($AA$1,DATA!$A:$W,7,0),VLOOKUP($AA$1,DATA!$A:$W,5,0))</f>
        <v>ผู้อำนวยการกองคลัง</v>
      </c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</row>
    <row r="25" spans="2:41" s="34" customFormat="1" ht="20.25" customHeight="1" x14ac:dyDescent="0.55000000000000004">
      <c r="B25" s="22"/>
      <c r="C25" s="753" t="str">
        <f>IF(VLOOKUP($AA$1,DATA!$A:$W,19,0)=0,"",("("&amp;VLOOKUP($AA$1,DATA!$A:$W,19,0)&amp;" ระดับ"&amp;VLOOKUP($AA$1,DATA!$A:$W,20,0)&amp;")"))</f>
        <v>(นักบริหาร ระดับต้น)</v>
      </c>
      <c r="D25" s="753"/>
      <c r="E25" s="753"/>
      <c r="J25" s="22"/>
      <c r="K25" s="754" t="str">
        <f>IF(VLOOKUP($AA$1,DATA!$A:$W,6,0)=0,"",("("&amp;VLOOKUP($AA$1,DATA!$A:$W,6,0)&amp;" ระดับ"&amp;VLOOKUP($AA$1,DATA!$A:$W,7,0)&amp;")"))</f>
        <v>(นักบริหารงานการคลัง ระดับต้น)</v>
      </c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</row>
    <row r="26" spans="2:41" s="34" customFormat="1" ht="20.25" customHeight="1" x14ac:dyDescent="0.55000000000000004">
      <c r="B26" s="22"/>
      <c r="C26" s="753" t="str">
        <f>IF(VLOOKUP($AA$1,DATA!$A:$W,21,0)=0,"",VLOOKUP($AA$1,DATA!$A:$W,21,0))</f>
        <v/>
      </c>
      <c r="D26" s="753"/>
      <c r="E26" s="753"/>
      <c r="J26" s="22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</row>
    <row r="27" spans="2:41" s="34" customFormat="1" ht="24" x14ac:dyDescent="0.55000000000000004">
      <c r="B27" s="22" t="s">
        <v>144</v>
      </c>
      <c r="C27" s="1243" t="s">
        <v>195</v>
      </c>
      <c r="D27" s="1243"/>
      <c r="E27" s="1243"/>
      <c r="J27" s="22" t="s">
        <v>144</v>
      </c>
      <c r="K27" s="1243" t="s">
        <v>195</v>
      </c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</row>
    <row r="28" spans="2:41" ht="20.25" customHeight="1" x14ac:dyDescent="0.4">
      <c r="B28" s="763" t="s">
        <v>220</v>
      </c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2:41" ht="20.25" customHeight="1" x14ac:dyDescent="0.4">
      <c r="B2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บริหารงานคลัง     ฝ่าย    -            ส่วน    -     </v>
      </c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2:41" ht="20.25" customHeight="1" x14ac:dyDescent="0.55000000000000004">
      <c r="B30" s="765" t="str">
        <f>((IF(VLOOKUP($AA$1,DATA!$A:$AR,13,0)=0,"สำนัก/กอง………………………………………... ",VLOOKUP($AA$1,DATA!$A:$AR,13,0))))</f>
        <v>กองคลัง</v>
      </c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2:41" ht="6.75" customHeight="1" x14ac:dyDescent="0.4"/>
    <row r="32" spans="2:41" ht="20.25" customHeight="1" x14ac:dyDescent="0.55000000000000004">
      <c r="B32" s="32" t="s">
        <v>243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27" s="35" customFormat="1" ht="24" x14ac:dyDescent="0.2">
      <c r="B33" s="791" t="s">
        <v>50</v>
      </c>
      <c r="C33" s="791"/>
      <c r="D33" s="791"/>
      <c r="E33" s="106" t="s">
        <v>20</v>
      </c>
      <c r="F33" s="107" t="s">
        <v>237</v>
      </c>
      <c r="G33" s="777" t="s">
        <v>235</v>
      </c>
      <c r="H33" s="777"/>
      <c r="I33" s="777"/>
      <c r="J33" s="777"/>
      <c r="K33" s="777" t="s">
        <v>233</v>
      </c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</row>
    <row r="34" spans="1:27" s="35" customFormat="1" ht="24" x14ac:dyDescent="0.2">
      <c r="B34" s="791"/>
      <c r="C34" s="791"/>
      <c r="D34" s="791"/>
      <c r="E34" s="108"/>
      <c r="F34" s="109" t="s">
        <v>238</v>
      </c>
      <c r="G34" s="767" t="s">
        <v>236</v>
      </c>
      <c r="H34" s="767"/>
      <c r="I34" s="767"/>
      <c r="J34" s="767"/>
      <c r="K34" s="767" t="s">
        <v>234</v>
      </c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</row>
    <row r="35" spans="1:27" s="35" customFormat="1" ht="24" x14ac:dyDescent="0.2">
      <c r="B35" s="791"/>
      <c r="C35" s="791"/>
      <c r="D35" s="791"/>
      <c r="E35" s="110"/>
      <c r="F35" s="111" t="s">
        <v>239</v>
      </c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772"/>
      <c r="Y35" s="772"/>
      <c r="Z35" s="772"/>
    </row>
    <row r="36" spans="1:27" ht="24" x14ac:dyDescent="0.4">
      <c r="B36" s="776" t="s">
        <v>51</v>
      </c>
      <c r="C36" s="776"/>
      <c r="D36" s="776"/>
      <c r="E36" s="106"/>
      <c r="F36" s="106"/>
      <c r="G36" s="777"/>
      <c r="H36" s="777"/>
      <c r="I36" s="777"/>
      <c r="J36" s="777"/>
      <c r="K36" s="779"/>
      <c r="L36" s="779"/>
      <c r="M36" s="779"/>
      <c r="N36" s="779"/>
      <c r="O36" s="779"/>
      <c r="P36" s="779"/>
      <c r="Q36" s="779"/>
      <c r="R36" s="779"/>
      <c r="S36" s="779"/>
      <c r="T36" s="779"/>
      <c r="U36" s="779"/>
      <c r="V36" s="779"/>
      <c r="W36" s="779"/>
      <c r="X36" s="779"/>
      <c r="Y36" s="779"/>
      <c r="Z36" s="779"/>
    </row>
    <row r="37" spans="1:27" ht="24" x14ac:dyDescent="0.4">
      <c r="A37" s="224" t="s">
        <v>569</v>
      </c>
      <c r="B37" s="766" t="str">
        <f>IF(A37="","","1. "&amp;VLOOKUP(A37,SMTN!$A:$E,2,0))</f>
        <v xml:space="preserve">1. การมุ่งผลสัมฤทธิ์ </v>
      </c>
      <c r="C37" s="766"/>
      <c r="D37" s="766"/>
      <c r="E37" s="108"/>
      <c r="F37" s="108"/>
      <c r="G37" s="767"/>
      <c r="H37" s="767"/>
      <c r="I37" s="767"/>
      <c r="J37" s="767"/>
      <c r="K37" s="768" t="str">
        <f>IF(G37="","",VLOOKUP(AA37,SMTN!$A:$C,2,0))</f>
        <v/>
      </c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768"/>
      <c r="Y37" s="768"/>
      <c r="Z37" s="768"/>
      <c r="AA37" s="269" t="str">
        <f>A37&amp;G37</f>
        <v>A01</v>
      </c>
    </row>
    <row r="38" spans="1:27" ht="21" customHeight="1" x14ac:dyDescent="0.4">
      <c r="A38" s="224" t="s">
        <v>570</v>
      </c>
      <c r="B38" s="766" t="str">
        <f>IF(A38="","","2. "&amp;VLOOKUP(A38,SMTN!$A:$E,2,0))</f>
        <v>2. การยึดมั่นในความถูกต้องและจริยธรรม</v>
      </c>
      <c r="C38" s="766"/>
      <c r="D38" s="766"/>
      <c r="E38" s="108"/>
      <c r="F38" s="108"/>
      <c r="G38" s="767"/>
      <c r="H38" s="767"/>
      <c r="I38" s="767"/>
      <c r="J38" s="767"/>
      <c r="K38" s="768" t="str">
        <f>IF(G38="","",VLOOKUP(AA38,SMTN!$A:$C,2,0))</f>
        <v/>
      </c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269" t="str">
        <f t="shared" ref="AA38:AA41" si="0">A38&amp;G38</f>
        <v>A02</v>
      </c>
    </row>
    <row r="39" spans="1:27" ht="21" customHeight="1" x14ac:dyDescent="0.4">
      <c r="A39" s="224" t="s">
        <v>571</v>
      </c>
      <c r="B39" s="766" t="str">
        <f>IF(A39="","","3. "&amp;VLOOKUP(A39,SMTN!$A:$E,2,0))</f>
        <v xml:space="preserve">3. ความเข้าใจในองค์กรและระบบงาน </v>
      </c>
      <c r="C39" s="766"/>
      <c r="D39" s="766"/>
      <c r="E39" s="108"/>
      <c r="F39" s="108"/>
      <c r="G39" s="767"/>
      <c r="H39" s="767"/>
      <c r="I39" s="767"/>
      <c r="J39" s="767"/>
      <c r="K39" s="768" t="str">
        <f>IF(G39="","",VLOOKUP(AA39,SMTN!$A:$C,2,0))</f>
        <v/>
      </c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768"/>
      <c r="Z39" s="768"/>
      <c r="AA39" s="269" t="str">
        <f t="shared" si="0"/>
        <v>A03</v>
      </c>
    </row>
    <row r="40" spans="1:27" ht="21" customHeight="1" x14ac:dyDescent="0.4">
      <c r="A40" s="224" t="s">
        <v>572</v>
      </c>
      <c r="B40" s="766" t="str">
        <f>IF(A40="","","4. "&amp;VLOOKUP(A40,SMTN!$A:$E,2,0))</f>
        <v xml:space="preserve">4. การบริการเป็นเลิศ </v>
      </c>
      <c r="C40" s="766"/>
      <c r="D40" s="766"/>
      <c r="E40" s="108"/>
      <c r="F40" s="108"/>
      <c r="G40" s="767"/>
      <c r="H40" s="767"/>
      <c r="I40" s="767"/>
      <c r="J40" s="767"/>
      <c r="K40" s="768" t="str">
        <f>IF(G40="","",VLOOKUP(AA40,SMTN!$A:$C,2,0))</f>
        <v/>
      </c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269" t="str">
        <f t="shared" si="0"/>
        <v>A04</v>
      </c>
    </row>
    <row r="41" spans="1:27" ht="21" customHeight="1" x14ac:dyDescent="0.4">
      <c r="A41" s="224" t="s">
        <v>573</v>
      </c>
      <c r="B41" s="766" t="str">
        <f>IF(A41="","","5. "&amp;VLOOKUP(A41,SMTN!$A:$E,2,0))</f>
        <v xml:space="preserve">5. การทำงานเป็นทีม </v>
      </c>
      <c r="C41" s="766"/>
      <c r="D41" s="766"/>
      <c r="E41" s="110"/>
      <c r="F41" s="110"/>
      <c r="G41" s="772"/>
      <c r="H41" s="772"/>
      <c r="I41" s="772"/>
      <c r="J41" s="772"/>
      <c r="K41" s="773" t="str">
        <f>IF(G41="","",VLOOKUP(AA41,SMTN!$A:$C,2,0))</f>
        <v/>
      </c>
      <c r="L41" s="773"/>
      <c r="M41" s="773"/>
      <c r="N41" s="773"/>
      <c r="O41" s="773"/>
      <c r="P41" s="773"/>
      <c r="Q41" s="773"/>
      <c r="R41" s="773"/>
      <c r="S41" s="773"/>
      <c r="T41" s="773"/>
      <c r="U41" s="773"/>
      <c r="V41" s="773"/>
      <c r="W41" s="773"/>
      <c r="X41" s="773"/>
      <c r="Y41" s="773"/>
      <c r="Z41" s="773"/>
      <c r="AA41" s="269" t="str">
        <f t="shared" si="0"/>
        <v>A05</v>
      </c>
    </row>
    <row r="42" spans="1:27" ht="24" x14ac:dyDescent="0.4">
      <c r="A42" s="267" t="s">
        <v>1078</v>
      </c>
      <c r="B42" s="797" t="s">
        <v>245</v>
      </c>
      <c r="C42" s="797"/>
      <c r="D42" s="797"/>
      <c r="E42" s="106"/>
      <c r="F42" s="106"/>
      <c r="G42" s="777"/>
      <c r="H42" s="777"/>
      <c r="I42" s="777"/>
      <c r="J42" s="777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  <c r="AA42" s="270"/>
    </row>
    <row r="43" spans="1:27" ht="24" x14ac:dyDescent="0.4">
      <c r="A43" s="357"/>
      <c r="B43" s="766" t="str">
        <f>IF(A43="","","1. "&amp;VLOOKUP(A43,SMTN!$A:$E,2,0))</f>
        <v/>
      </c>
      <c r="C43" s="766"/>
      <c r="D43" s="766"/>
      <c r="E43" s="108"/>
      <c r="F43" s="108"/>
      <c r="G43" s="767"/>
      <c r="H43" s="767"/>
      <c r="I43" s="767"/>
      <c r="J43" s="767"/>
      <c r="K43" s="768" t="str">
        <f>IF(G43="","",VLOOKUP(AA43,SMTN!$A:$C,2,0))</f>
        <v/>
      </c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  <c r="Y43" s="768"/>
      <c r="Z43" s="768"/>
      <c r="AA43" s="269" t="str">
        <f>A43&amp;G43</f>
        <v/>
      </c>
    </row>
    <row r="44" spans="1:27" ht="24" x14ac:dyDescent="0.4">
      <c r="A44" s="357"/>
      <c r="B44" s="766" t="str">
        <f>IF(A44="","","2. "&amp;VLOOKUP(A44,SMTN!$A:$E,2,0))</f>
        <v/>
      </c>
      <c r="C44" s="766"/>
      <c r="D44" s="766"/>
      <c r="E44" s="108"/>
      <c r="F44" s="108"/>
      <c r="G44" s="767"/>
      <c r="H44" s="767"/>
      <c r="I44" s="767"/>
      <c r="J44" s="767"/>
      <c r="K44" s="768" t="str">
        <f>IF(G44="","",VLOOKUP(AA44,SMTN!$A:$C,2,0))</f>
        <v/>
      </c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269" t="str">
        <f t="shared" ref="AA44:AA46" si="1">A44&amp;G44</f>
        <v/>
      </c>
    </row>
    <row r="45" spans="1:27" ht="24" x14ac:dyDescent="0.4">
      <c r="A45" s="357"/>
      <c r="B45" s="766" t="str">
        <f>IF(A45="","","3. "&amp;VLOOKUP(A45,SMTN!$A:$E,2,0))</f>
        <v/>
      </c>
      <c r="C45" s="766"/>
      <c r="D45" s="766"/>
      <c r="E45" s="108"/>
      <c r="F45" s="108"/>
      <c r="G45" s="767"/>
      <c r="H45" s="767"/>
      <c r="I45" s="767"/>
      <c r="J45" s="767"/>
      <c r="K45" s="768" t="str">
        <f>IF(G45="","",VLOOKUP(AA45,SMTN!$A:$C,2,0))</f>
        <v/>
      </c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269" t="str">
        <f t="shared" si="1"/>
        <v/>
      </c>
    </row>
    <row r="46" spans="1:27" ht="24" x14ac:dyDescent="0.4">
      <c r="A46" s="357"/>
      <c r="B46" s="766" t="str">
        <f>IF(A46="","","4. "&amp;VLOOKUP(A46,SMTN!$A:$E,2,0))</f>
        <v/>
      </c>
      <c r="C46" s="766"/>
      <c r="D46" s="766"/>
      <c r="E46" s="108"/>
      <c r="F46" s="108"/>
      <c r="G46" s="767"/>
      <c r="H46" s="767"/>
      <c r="I46" s="767"/>
      <c r="J46" s="767"/>
      <c r="K46" s="768" t="str">
        <f>IF(G46="","",VLOOKUP(AA46,SMTN!$A:$C,2,0))</f>
        <v/>
      </c>
      <c r="L46" s="768"/>
      <c r="M46" s="768"/>
      <c r="N46" s="768"/>
      <c r="O46" s="768"/>
      <c r="P46" s="768"/>
      <c r="Q46" s="768"/>
      <c r="R46" s="768"/>
      <c r="S46" s="768"/>
      <c r="T46" s="768"/>
      <c r="U46" s="768"/>
      <c r="V46" s="768"/>
      <c r="W46" s="768"/>
      <c r="X46" s="768"/>
      <c r="Y46" s="768"/>
      <c r="Z46" s="768"/>
      <c r="AA46" s="269" t="str">
        <f t="shared" si="1"/>
        <v/>
      </c>
    </row>
    <row r="47" spans="1:27" ht="24" x14ac:dyDescent="0.4">
      <c r="A47" s="357"/>
      <c r="B47" s="766" t="str">
        <f>IF(A47="","","5. "&amp;VLOOKUP(A47,SMTN!$A:$E,2,0))</f>
        <v/>
      </c>
      <c r="C47" s="766"/>
      <c r="D47" s="766"/>
      <c r="E47" s="110"/>
      <c r="F47" s="110"/>
      <c r="G47" s="772"/>
      <c r="H47" s="772"/>
      <c r="I47" s="772"/>
      <c r="J47" s="772"/>
      <c r="K47" s="773" t="str">
        <f>IF(G47="","",VLOOKUP(AA47,SMTN!$A:$C,2,0))</f>
        <v/>
      </c>
      <c r="L47" s="773"/>
      <c r="M47" s="773"/>
      <c r="N47" s="773"/>
      <c r="O47" s="773"/>
      <c r="P47" s="773"/>
      <c r="Q47" s="773"/>
      <c r="R47" s="773"/>
      <c r="S47" s="773"/>
      <c r="T47" s="773"/>
      <c r="U47" s="773"/>
      <c r="V47" s="773"/>
      <c r="W47" s="773"/>
      <c r="X47" s="773"/>
      <c r="Y47" s="773"/>
      <c r="Z47" s="773"/>
      <c r="AA47" s="270"/>
    </row>
    <row r="48" spans="1:27" ht="24" x14ac:dyDescent="0.55000000000000004">
      <c r="B48" s="794" t="s">
        <v>43</v>
      </c>
      <c r="C48" s="794"/>
      <c r="D48" s="794"/>
      <c r="E48" s="112">
        <v>30</v>
      </c>
      <c r="F48" s="105"/>
      <c r="G48" s="105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2:27" s="33" customFormat="1" ht="6.75" customHeight="1" x14ac:dyDescent="0.5"/>
    <row r="50" spans="2:27" s="33" customFormat="1" ht="21.75" customHeight="1" x14ac:dyDescent="0.5"/>
    <row r="51" spans="2:27" s="33" customFormat="1" ht="21.75" customHeight="1" x14ac:dyDescent="0.5"/>
    <row r="52" spans="2:27" s="34" customFormat="1" ht="21.75" customHeight="1" x14ac:dyDescent="0.55000000000000004">
      <c r="B52" s="22" t="s">
        <v>150</v>
      </c>
      <c r="C52" s="770" t="str">
        <f>IF(VLOOKUP($AA$1,DATA!$A:$W,15,0)="นาย"," ",IF(VLOOKUP($AA$1,DATA!$A:$W,15,0)="นาง"," ",IF(VLOOKUP($AA$1,DATA!$A:$W,15,0)="นางสาว"," ",VLOOKUP($AA$1,DATA!$A:$W,15,0))))</f>
        <v xml:space="preserve"> </v>
      </c>
      <c r="D52" s="770"/>
      <c r="E52" s="770"/>
      <c r="F52" s="21" t="s">
        <v>210</v>
      </c>
      <c r="J52" s="22" t="s">
        <v>150</v>
      </c>
      <c r="K52" s="770" t="str">
        <f>IF(VLOOKUP($AA$1,DATA!$A:$W,2,0)="นาย"," ",IF(VLOOKUP($AA$1,DATA!$A:$W,2,0)="นาง"," ",IF(VLOOKUP($AA$1,DATA!$A:$W,2,0)="นางสาว"," ",VLOOKUP($AA$1,DATA!$A:$W,2,0))))</f>
        <v xml:space="preserve"> </v>
      </c>
      <c r="L52" s="770"/>
      <c r="M52" s="770"/>
      <c r="N52" s="770"/>
      <c r="O52" s="770"/>
      <c r="P52" s="770"/>
      <c r="Q52" s="770"/>
      <c r="R52" s="770"/>
      <c r="S52" s="770"/>
      <c r="T52" s="770"/>
      <c r="U52" s="770"/>
      <c r="V52" s="770"/>
      <c r="W52" s="21" t="s">
        <v>211</v>
      </c>
    </row>
    <row r="53" spans="2:27" s="34" customFormat="1" ht="21.75" customHeight="1" x14ac:dyDescent="0.55000000000000004">
      <c r="C53" s="752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(นายกิติศักดิ์  เกียรติเจริญศิริ)</v>
      </c>
      <c r="D53" s="752"/>
      <c r="E53" s="752"/>
      <c r="J53" s="20"/>
      <c r="K53" s="752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(นางสาวซ้อนกลิ่น  จันดากุล)</v>
      </c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</row>
    <row r="54" spans="2:27" s="34" customFormat="1" ht="20.25" customHeight="1" x14ac:dyDescent="0.55000000000000004">
      <c r="B54" s="22" t="s">
        <v>111</v>
      </c>
      <c r="C54" s="753" t="str">
        <f>VLOOKUP($AA$1,DATA!$A:$W,18,0)</f>
        <v>ปลัดเทศบาลตำบลจันทบเพชร</v>
      </c>
      <c r="D54" s="753"/>
      <c r="E54" s="753"/>
      <c r="J54" s="22" t="s">
        <v>111</v>
      </c>
      <c r="K54" s="754" t="str">
        <f>IF(VLOOKUP($AA$1,DATA!$A:$W,6,0)=0,VLOOKUP($AA$1,DATA!$A:$W,5,0)&amp;VLOOKUP($AA$1,DATA!$A:$W,7,0),VLOOKUP($AA$1,DATA!$A:$W,5,0))</f>
        <v>ผู้อำนวยการกองคลัง</v>
      </c>
      <c r="L54" s="754"/>
      <c r="M54" s="754"/>
      <c r="N54" s="754"/>
      <c r="O54" s="754"/>
      <c r="P54" s="754"/>
      <c r="Q54" s="754"/>
      <c r="R54" s="754"/>
      <c r="S54" s="754"/>
      <c r="T54" s="754"/>
      <c r="U54" s="754"/>
      <c r="V54" s="754"/>
    </row>
    <row r="55" spans="2:27" s="34" customFormat="1" ht="20.25" customHeight="1" x14ac:dyDescent="0.55000000000000004">
      <c r="B55" s="22"/>
      <c r="C55" s="753" t="str">
        <f>IF(VLOOKUP($AA$1,DATA!$A:$W,19,0)=0,"",("("&amp;VLOOKUP($AA$1,DATA!$A:$W,19,0)&amp;" ระดับ"&amp;VLOOKUP($AA$1,DATA!$A:$W,20,0)&amp;")"))</f>
        <v>(นักบริหาร ระดับต้น)</v>
      </c>
      <c r="D55" s="753"/>
      <c r="E55" s="753"/>
      <c r="J55" s="22"/>
      <c r="K55" s="754" t="str">
        <f>IF(VLOOKUP($AA$1,DATA!$A:$W,6,0)=0,"",("("&amp;VLOOKUP($AA$1,DATA!$A:$W,6,0)&amp;" ระดับ"&amp;VLOOKUP($AA$1,DATA!$A:$W,7,0)&amp;")"))</f>
        <v>(นักบริหารงานการคลัง ระดับต้น)</v>
      </c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</row>
    <row r="56" spans="2:27" s="34" customFormat="1" ht="20.25" customHeight="1" x14ac:dyDescent="0.55000000000000004">
      <c r="B56" s="22"/>
      <c r="C56" s="753" t="str">
        <f>IF(VLOOKUP($AA$1,DATA!$A:$W,21,0)=0,"",VLOOKUP($AA$1,DATA!$A:$W,21,0))</f>
        <v/>
      </c>
      <c r="D56" s="753"/>
      <c r="E56" s="753"/>
      <c r="J56" s="22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</row>
    <row r="57" spans="2:27" s="34" customFormat="1" ht="24" x14ac:dyDescent="0.55000000000000004">
      <c r="B57" s="22" t="s">
        <v>144</v>
      </c>
      <c r="C57" s="747" t="s">
        <v>195</v>
      </c>
      <c r="D57" s="747"/>
      <c r="E57" s="747"/>
      <c r="J57" s="22" t="s">
        <v>144</v>
      </c>
      <c r="K57" s="747" t="s">
        <v>195</v>
      </c>
      <c r="L57" s="747"/>
      <c r="M57" s="747"/>
      <c r="N57" s="747"/>
      <c r="O57" s="747"/>
      <c r="P57" s="747"/>
      <c r="Q57" s="747"/>
      <c r="R57" s="747"/>
      <c r="S57" s="747"/>
      <c r="T57" s="747"/>
      <c r="U57" s="747"/>
      <c r="V57" s="747"/>
    </row>
    <row r="58" spans="2:27" s="33" customFormat="1" ht="24" x14ac:dyDescent="0.5">
      <c r="B58" s="763" t="s">
        <v>220</v>
      </c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3"/>
      <c r="Z58" s="763"/>
    </row>
    <row r="59" spans="2:27" ht="24" x14ac:dyDescent="0.4">
      <c r="B59" s="764" t="str">
        <f>"สังกัด      "&amp;"งาน "&amp;(IF(VLOOKUP($AA$1,DATA!$A:$AR,10,0)=0,"   -     ",VLOOKUP($AA$1,DATA!$A:$AR,10,0)))&amp;"     ฝ่าย "&amp;((IF(VLOOKUP($AA$1,DATA!$A:$AR,11,0)=0,"   -     ",VLOOKUP($AA$1,DATA!$A:$AR,11,0))))&amp;"       ส่วน "&amp;((IF(VLOOKUP($AA$1,DATA!$A:$AR,12,0)=0,"   -     ",VLOOKUP($AA$1,DATA!$A:$AR,12,0))))</f>
        <v xml:space="preserve">สังกัด      งาน บริหารงานคลัง     ฝ่าย    -            ส่วน    -     </v>
      </c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764"/>
      <c r="Y59" s="764"/>
      <c r="Z59" s="764"/>
    </row>
    <row r="60" spans="2:27" ht="24" x14ac:dyDescent="0.55000000000000004">
      <c r="B60" s="765" t="str">
        <f>((IF(VLOOKUP($AA$1,DATA!$A:$AR,13,0)=0,"สำนัก/กอง………………………………………... ",VLOOKUP($AA$1,DATA!$A:$AR,13,0))))</f>
        <v>กองคลัง</v>
      </c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765"/>
      <c r="X60" s="765"/>
      <c r="Y60" s="765"/>
      <c r="Z60" s="765"/>
    </row>
    <row r="63" spans="2:27" s="36" customFormat="1" ht="25.5" customHeight="1" x14ac:dyDescent="0.55000000000000004">
      <c r="B63" s="755" t="s">
        <v>242</v>
      </c>
      <c r="C63" s="755"/>
      <c r="D63" s="755" t="s">
        <v>140</v>
      </c>
      <c r="E63" s="755"/>
      <c r="F63" s="755"/>
      <c r="G63" s="755" t="s">
        <v>141</v>
      </c>
      <c r="H63" s="755"/>
      <c r="I63" s="755"/>
      <c r="J63" s="755"/>
      <c r="K63" s="755"/>
      <c r="L63" s="755"/>
      <c r="M63" s="755"/>
      <c r="N63" s="755" t="s">
        <v>142</v>
      </c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29"/>
    </row>
    <row r="64" spans="2:27" ht="174.75" customHeight="1" x14ac:dyDescent="0.4">
      <c r="B64" s="756"/>
      <c r="C64" s="756"/>
      <c r="D64" s="757"/>
      <c r="E64" s="758"/>
      <c r="F64" s="759"/>
      <c r="G64" s="760"/>
      <c r="H64" s="761"/>
      <c r="I64" s="761"/>
      <c r="J64" s="761"/>
      <c r="K64" s="761"/>
      <c r="L64" s="761"/>
      <c r="M64" s="762"/>
      <c r="N64" s="757"/>
      <c r="O64" s="758"/>
      <c r="P64" s="758"/>
      <c r="Q64" s="758"/>
      <c r="R64" s="758"/>
      <c r="S64" s="758"/>
      <c r="T64" s="758"/>
      <c r="U64" s="758"/>
      <c r="V64" s="758"/>
      <c r="W64" s="758"/>
      <c r="X64" s="758"/>
      <c r="Y64" s="758"/>
      <c r="Z64" s="759"/>
    </row>
    <row r="65" spans="2:23" ht="22.5" customHeight="1" x14ac:dyDescent="0.4"/>
    <row r="66" spans="2:23" ht="22.5" customHeight="1" x14ac:dyDescent="0.4"/>
    <row r="67" spans="2:23" ht="22.5" customHeight="1" x14ac:dyDescent="0.4"/>
    <row r="68" spans="2:23" s="34" customFormat="1" ht="21.75" customHeight="1" x14ac:dyDescent="0.55000000000000004">
      <c r="B68" s="22" t="s">
        <v>150</v>
      </c>
      <c r="C68" s="770" t="str">
        <f>IF(VLOOKUP($AA$1,DATA!$A:$W,15,0)="นาย"," ",IF(VLOOKUP($AA$1,DATA!$A:$W,15,0)="นาง"," ",IF(VLOOKUP($AA$1,DATA!$A:$W,15,0)="นางสาว"," ",VLOOKUP($AA$1,DATA!$A:$W,15,0))))</f>
        <v xml:space="preserve"> </v>
      </c>
      <c r="D68" s="770"/>
      <c r="E68" s="770"/>
      <c r="F68" s="21" t="s">
        <v>210</v>
      </c>
      <c r="J68" s="22" t="s">
        <v>150</v>
      </c>
      <c r="K68" s="770" t="str">
        <f>IF(VLOOKUP($AA$1,DATA!$A:$W,2,0)="นาย"," ",IF(VLOOKUP($AA$1,DATA!$A:$W,2,0)="นาง"," ",IF(VLOOKUP($AA$1,DATA!$A:$W,2,0)="นางสาว"," ",VLOOKUP($AA$1,DATA!$A:$W,2,0))))</f>
        <v xml:space="preserve"> </v>
      </c>
      <c r="L68" s="770"/>
      <c r="M68" s="770"/>
      <c r="N68" s="770"/>
      <c r="O68" s="770"/>
      <c r="P68" s="770"/>
      <c r="Q68" s="770"/>
      <c r="R68" s="770"/>
      <c r="S68" s="770"/>
      <c r="T68" s="770"/>
      <c r="U68" s="770"/>
      <c r="V68" s="770"/>
      <c r="W68" s="21" t="s">
        <v>211</v>
      </c>
    </row>
    <row r="69" spans="2:23" s="34" customFormat="1" ht="21.75" customHeight="1" x14ac:dyDescent="0.55000000000000004">
      <c r="C69" s="752" t="str">
        <f>IF(VLOOKUP($AA$1,DATA!$A:$W,15,0)="นาย","(นาย"&amp;VLOOKUP($AA$1,DATA!$A:$W,16,0)&amp;"  "&amp;VLOOKUP($AA$1,DATA!$A:$W,17,0)&amp;")",IF(VLOOKUP($AA$1,DATA!$A:$W,15,0)="นาง","(นาง"&amp;VLOOKUP($AA$1,DATA!$A:$W,16,0)&amp;"  "&amp;VLOOKUP($AA$1,DATA!$A:$W,17,0)&amp;")",IF(VLOOKUP($AA$1,DATA!$A:$W,15,0)="นางสาว","(นางสาว"&amp;VLOOKUP($AA$1,DATA!$A:$W,16,0)&amp;"  "&amp;VLOOKUP($AA$1,DATA!$A:$W,17,0)&amp;")","("&amp;VLOOKUP($AA$1,DATA!$A:$W,16,0)&amp;"  "&amp;VLOOKUP($AA$1,DATA!$A:$W,17,0)&amp;")")))</f>
        <v>(นายกิติศักดิ์  เกียรติเจริญศิริ)</v>
      </c>
      <c r="D69" s="752"/>
      <c r="E69" s="752"/>
      <c r="J69" s="20"/>
      <c r="K69" s="752" t="str">
        <f>IF(VLOOKUP($AA$1,DATA!$A:$W,2,0)="นาย","(นาย"&amp;VLOOKUP($AA$1,DATA!$A:$W,3,0)&amp;"  "&amp;VLOOKUP($AA$1,DATA!$A:$W,4,0)&amp;")",IF(VLOOKUP($AA$1,DATA!$A:$W,2,0)="นาง","(นาง"&amp;VLOOKUP($AA$1,DATA!$A:$W,3,0)&amp;"  "&amp;VLOOKUP($AA$1,DATA!$A:$W,4,0)&amp;")",IF(VLOOKUP($AA$1,DATA!$A:$W,2,0)="นางสาว","(นางสาว"&amp;VLOOKUP($AA$1,DATA!$A:$W,3,0)&amp;"  "&amp;VLOOKUP($AA$1,DATA!$A:$W,4,0)&amp;")","("&amp;VLOOKUP($AA$1,DATA!$A:$W,3,0)&amp;"  "&amp;VLOOKUP($AA$1,DATA!$A:$W,4,0)&amp;")")))</f>
        <v>(นางสาวซ้อนกลิ่น  จันดากุล)</v>
      </c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</row>
    <row r="70" spans="2:23" s="34" customFormat="1" ht="20.25" customHeight="1" x14ac:dyDescent="0.55000000000000004">
      <c r="B70" s="22" t="s">
        <v>111</v>
      </c>
      <c r="C70" s="753" t="str">
        <f>VLOOKUP($AA$1,DATA!$A:$W,18,0)</f>
        <v>ปลัดเทศบาลตำบลจันทบเพชร</v>
      </c>
      <c r="D70" s="753"/>
      <c r="E70" s="753"/>
      <c r="J70" s="22" t="s">
        <v>111</v>
      </c>
      <c r="K70" s="754" t="str">
        <f>IF(VLOOKUP($AA$1,DATA!$A:$W,6,0)=0,VLOOKUP($AA$1,DATA!$A:$W,5,0)&amp;VLOOKUP($AA$1,DATA!$A:$W,7,0),VLOOKUP($AA$1,DATA!$A:$W,5,0))</f>
        <v>ผู้อำนวยการกองคลัง</v>
      </c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</row>
    <row r="71" spans="2:23" s="34" customFormat="1" ht="20.25" customHeight="1" x14ac:dyDescent="0.55000000000000004">
      <c r="B71" s="22"/>
      <c r="C71" s="753" t="str">
        <f>IF(VLOOKUP($AA$1,DATA!$A:$W,19,0)=0,"",("("&amp;VLOOKUP($AA$1,DATA!$A:$W,19,0)&amp;" ระดับ"&amp;VLOOKUP($AA$1,DATA!$A:$W,20,0)&amp;")"))</f>
        <v>(นักบริหาร ระดับต้น)</v>
      </c>
      <c r="D71" s="753"/>
      <c r="E71" s="753"/>
      <c r="J71" s="22"/>
      <c r="K71" s="754" t="str">
        <f>IF(VLOOKUP($AA$1,DATA!$A:$W,6,0)=0,"",("("&amp;VLOOKUP($AA$1,DATA!$A:$W,6,0)&amp;" ระดับ"&amp;VLOOKUP($AA$1,DATA!$A:$W,7,0)&amp;")"))</f>
        <v>(นักบริหารงานการคลัง ระดับต้น)</v>
      </c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</row>
    <row r="72" spans="2:23" s="34" customFormat="1" ht="20.25" customHeight="1" x14ac:dyDescent="0.55000000000000004">
      <c r="B72" s="22"/>
      <c r="C72" s="753" t="str">
        <f>IF(VLOOKUP($AA$1,DATA!$A:$W,21,0)=0,"",VLOOKUP($AA$1,DATA!$A:$W,21,0))</f>
        <v/>
      </c>
      <c r="D72" s="753"/>
      <c r="E72" s="753"/>
      <c r="J72" s="22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</row>
    <row r="73" spans="2:23" s="322" customFormat="1" ht="31.5" customHeight="1" x14ac:dyDescent="0.2">
      <c r="B73" s="321" t="s">
        <v>144</v>
      </c>
      <c r="C73" s="769" t="s">
        <v>195</v>
      </c>
      <c r="D73" s="769"/>
      <c r="E73" s="769"/>
      <c r="J73" s="321" t="s">
        <v>144</v>
      </c>
      <c r="K73" s="769" t="s">
        <v>195</v>
      </c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769"/>
    </row>
    <row r="74" spans="2:23" ht="22.5" customHeight="1" x14ac:dyDescent="0.4"/>
    <row r="75" spans="2:23" ht="22.5" customHeight="1" x14ac:dyDescent="0.4"/>
    <row r="76" spans="2:23" ht="22.5" customHeight="1" x14ac:dyDescent="0.4"/>
    <row r="77" spans="2:23" ht="22.5" customHeight="1" x14ac:dyDescent="0.4"/>
    <row r="78" spans="2:23" ht="22.5" customHeight="1" x14ac:dyDescent="0.4"/>
    <row r="79" spans="2:23" ht="22.5" customHeight="1" x14ac:dyDescent="0.4"/>
    <row r="80" spans="2:23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</sheetData>
  <sheetProtection sheet="1" objects="1" scenarios="1" formatCells="0" formatColumns="0" formatRows="0" insertRows="0"/>
  <mergeCells count="104">
    <mergeCell ref="B2:Z2"/>
    <mergeCell ref="AA2:AA3"/>
    <mergeCell ref="B3:Z3"/>
    <mergeCell ref="B4:Z4"/>
    <mergeCell ref="AA6:AB10"/>
    <mergeCell ref="B7:B9"/>
    <mergeCell ref="C7:C9"/>
    <mergeCell ref="D7:F7"/>
    <mergeCell ref="G7:Z7"/>
    <mergeCell ref="G8:L8"/>
    <mergeCell ref="C24:E24"/>
    <mergeCell ref="K24:V24"/>
    <mergeCell ref="C25:E25"/>
    <mergeCell ref="K25:V25"/>
    <mergeCell ref="C26:E26"/>
    <mergeCell ref="C27:E27"/>
    <mergeCell ref="K27:V27"/>
    <mergeCell ref="M8:R8"/>
    <mergeCell ref="S8:Z8"/>
    <mergeCell ref="D15:Z15"/>
    <mergeCell ref="C22:E22"/>
    <mergeCell ref="K22:V22"/>
    <mergeCell ref="C23:E23"/>
    <mergeCell ref="K23:V23"/>
    <mergeCell ref="B28:Z28"/>
    <mergeCell ref="B29:Z29"/>
    <mergeCell ref="B30:Z30"/>
    <mergeCell ref="B33:D35"/>
    <mergeCell ref="G33:J33"/>
    <mergeCell ref="K33:Z33"/>
    <mergeCell ref="G34:J34"/>
    <mergeCell ref="K34:Z34"/>
    <mergeCell ref="G35:J35"/>
    <mergeCell ref="K35:Z35"/>
    <mergeCell ref="B38:D38"/>
    <mergeCell ref="G38:J38"/>
    <mergeCell ref="K38:Z38"/>
    <mergeCell ref="B39:D39"/>
    <mergeCell ref="G39:J39"/>
    <mergeCell ref="K39:Z39"/>
    <mergeCell ref="B36:D36"/>
    <mergeCell ref="G36:J36"/>
    <mergeCell ref="K36:Z36"/>
    <mergeCell ref="B37:D37"/>
    <mergeCell ref="G37:J37"/>
    <mergeCell ref="K37:Z37"/>
    <mergeCell ref="B42:D42"/>
    <mergeCell ref="G42:J42"/>
    <mergeCell ref="K42:Z42"/>
    <mergeCell ref="B43:D43"/>
    <mergeCell ref="G43:J43"/>
    <mergeCell ref="K43:Z43"/>
    <mergeCell ref="B40:D40"/>
    <mergeCell ref="G40:J40"/>
    <mergeCell ref="K40:Z40"/>
    <mergeCell ref="B41:D41"/>
    <mergeCell ref="G41:J41"/>
    <mergeCell ref="K41:Z41"/>
    <mergeCell ref="B46:D46"/>
    <mergeCell ref="G46:J46"/>
    <mergeCell ref="K46:Z46"/>
    <mergeCell ref="B47:D47"/>
    <mergeCell ref="G47:J47"/>
    <mergeCell ref="K47:Z47"/>
    <mergeCell ref="B44:D44"/>
    <mergeCell ref="G44:J44"/>
    <mergeCell ref="K44:Z44"/>
    <mergeCell ref="B45:D45"/>
    <mergeCell ref="G45:J45"/>
    <mergeCell ref="K45:Z45"/>
    <mergeCell ref="C55:E55"/>
    <mergeCell ref="K55:V55"/>
    <mergeCell ref="C56:E56"/>
    <mergeCell ref="C57:E57"/>
    <mergeCell ref="K57:V57"/>
    <mergeCell ref="B58:Z58"/>
    <mergeCell ref="B48:D48"/>
    <mergeCell ref="C52:E52"/>
    <mergeCell ref="K52:V52"/>
    <mergeCell ref="C53:E53"/>
    <mergeCell ref="K53:V53"/>
    <mergeCell ref="C54:E54"/>
    <mergeCell ref="K54:V54"/>
    <mergeCell ref="B64:C64"/>
    <mergeCell ref="D64:F64"/>
    <mergeCell ref="G64:M64"/>
    <mergeCell ref="N64:Z64"/>
    <mergeCell ref="C68:E68"/>
    <mergeCell ref="K68:V68"/>
    <mergeCell ref="B59:Z59"/>
    <mergeCell ref="B60:Z60"/>
    <mergeCell ref="B63:C63"/>
    <mergeCell ref="D63:F63"/>
    <mergeCell ref="G63:M63"/>
    <mergeCell ref="N63:Z63"/>
    <mergeCell ref="C72:E72"/>
    <mergeCell ref="C73:E73"/>
    <mergeCell ref="K73:V73"/>
    <mergeCell ref="C69:E69"/>
    <mergeCell ref="K69:V69"/>
    <mergeCell ref="C70:E70"/>
    <mergeCell ref="K70:V70"/>
    <mergeCell ref="C71:E71"/>
    <mergeCell ref="K71:V71"/>
  </mergeCells>
  <pageMargins left="0.19685039370078741" right="0.19685039370078741" top="0.19685039370078741" bottom="0.19685039370078741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37"/>
  <sheetViews>
    <sheetView showGridLines="0" topLeftCell="G1" zoomScale="160" zoomScaleNormal="160" workbookViewId="0">
      <selection activeCell="O8" sqref="O8"/>
    </sheetView>
  </sheetViews>
  <sheetFormatPr defaultColWidth="9.125" defaultRowHeight="18.75" customHeight="1" x14ac:dyDescent="0.2"/>
  <cols>
    <col min="1" max="1" width="9.125" style="8" hidden="1" customWidth="1"/>
    <col min="2" max="2" width="3.75" style="3" hidden="1" customWidth="1"/>
    <col min="3" max="5" width="13.25" style="19" hidden="1" customWidth="1"/>
    <col min="6" max="6" width="12.75" style="6" hidden="1" customWidth="1"/>
    <col min="7" max="7" width="3.75" style="6" customWidth="1"/>
    <col min="8" max="8" width="29.875" style="6" customWidth="1"/>
    <col min="9" max="16384" width="9.125" style="8"/>
  </cols>
  <sheetData>
    <row r="1" spans="2:14" ht="27.75" customHeight="1" x14ac:dyDescent="0.2">
      <c r="C1" s="4" t="s">
        <v>214</v>
      </c>
      <c r="D1" s="4" t="s">
        <v>215</v>
      </c>
      <c r="E1" s="5" t="s">
        <v>41</v>
      </c>
      <c r="H1" s="7" t="s">
        <v>60</v>
      </c>
      <c r="I1" s="670" t="s">
        <v>62</v>
      </c>
      <c r="J1" s="670" t="s">
        <v>63</v>
      </c>
      <c r="K1" s="670" t="s">
        <v>64</v>
      </c>
      <c r="L1" s="670" t="s">
        <v>65</v>
      </c>
      <c r="M1" s="670" t="s">
        <v>66</v>
      </c>
      <c r="N1" s="670" t="s">
        <v>67</v>
      </c>
    </row>
    <row r="2" spans="2:14" ht="18.75" customHeight="1" x14ac:dyDescent="0.2">
      <c r="B2" s="9" t="str">
        <f>C2&amp;D2</f>
        <v>00</v>
      </c>
      <c r="C2" s="10">
        <v>0</v>
      </c>
      <c r="D2" s="11">
        <v>0</v>
      </c>
      <c r="E2" s="10">
        <v>0</v>
      </c>
      <c r="H2" s="7" t="s">
        <v>61</v>
      </c>
      <c r="I2" s="670"/>
      <c r="J2" s="670"/>
      <c r="K2" s="670"/>
      <c r="L2" s="670"/>
      <c r="M2" s="670"/>
      <c r="N2" s="670"/>
    </row>
    <row r="3" spans="2:14" ht="18.75" customHeight="1" x14ac:dyDescent="0.2">
      <c r="B3" s="9" t="str">
        <f t="shared" ref="B3:B37" si="0">C3&amp;D3</f>
        <v>01</v>
      </c>
      <c r="C3" s="10">
        <v>0</v>
      </c>
      <c r="D3" s="11">
        <v>1</v>
      </c>
      <c r="E3" s="10">
        <v>0</v>
      </c>
      <c r="H3" s="7" t="s">
        <v>216</v>
      </c>
      <c r="I3" s="670"/>
      <c r="J3" s="670"/>
      <c r="K3" s="670"/>
      <c r="L3" s="670"/>
      <c r="M3" s="670"/>
      <c r="N3" s="670"/>
    </row>
    <row r="4" spans="2:14" ht="18.75" customHeight="1" x14ac:dyDescent="0.2">
      <c r="B4" s="9" t="str">
        <f t="shared" si="0"/>
        <v>02</v>
      </c>
      <c r="C4" s="10">
        <v>0</v>
      </c>
      <c r="D4" s="11">
        <v>2</v>
      </c>
      <c r="E4" s="10">
        <v>0</v>
      </c>
      <c r="H4" s="12" t="s">
        <v>68</v>
      </c>
      <c r="I4" s="13" t="s">
        <v>69</v>
      </c>
      <c r="J4" s="13" t="s">
        <v>69</v>
      </c>
      <c r="K4" s="13" t="s">
        <v>69</v>
      </c>
      <c r="L4" s="13" t="s">
        <v>69</v>
      </c>
      <c r="M4" s="13" t="s">
        <v>69</v>
      </c>
      <c r="N4" s="13" t="s">
        <v>69</v>
      </c>
    </row>
    <row r="5" spans="2:14" ht="18.75" customHeight="1" x14ac:dyDescent="0.2">
      <c r="B5" s="9" t="str">
        <f t="shared" si="0"/>
        <v>03</v>
      </c>
      <c r="C5" s="10">
        <v>0</v>
      </c>
      <c r="D5" s="11">
        <v>3</v>
      </c>
      <c r="E5" s="10">
        <v>0</v>
      </c>
      <c r="H5" s="12" t="s">
        <v>70</v>
      </c>
      <c r="I5" s="14" t="s">
        <v>69</v>
      </c>
      <c r="J5" s="13" t="s">
        <v>71</v>
      </c>
      <c r="K5" s="15" t="s">
        <v>72</v>
      </c>
      <c r="L5" s="15" t="s">
        <v>72</v>
      </c>
      <c r="M5" s="15" t="s">
        <v>72</v>
      </c>
      <c r="N5" s="15" t="s">
        <v>72</v>
      </c>
    </row>
    <row r="6" spans="2:14" ht="18.75" customHeight="1" x14ac:dyDescent="0.2">
      <c r="B6" s="9" t="str">
        <f t="shared" si="0"/>
        <v>04</v>
      </c>
      <c r="C6" s="10">
        <v>0</v>
      </c>
      <c r="D6" s="11">
        <v>4</v>
      </c>
      <c r="E6" s="10">
        <v>0</v>
      </c>
      <c r="H6" s="12" t="s">
        <v>73</v>
      </c>
      <c r="I6" s="14" t="s">
        <v>69</v>
      </c>
      <c r="J6" s="13" t="s">
        <v>74</v>
      </c>
      <c r="K6" s="13" t="s">
        <v>71</v>
      </c>
      <c r="L6" s="15" t="s">
        <v>72</v>
      </c>
      <c r="M6" s="15" t="s">
        <v>72</v>
      </c>
      <c r="N6" s="15" t="s">
        <v>72</v>
      </c>
    </row>
    <row r="7" spans="2:14" ht="18.75" customHeight="1" x14ac:dyDescent="0.2">
      <c r="B7" s="9" t="str">
        <f t="shared" si="0"/>
        <v>05</v>
      </c>
      <c r="C7" s="10">
        <v>0</v>
      </c>
      <c r="D7" s="11">
        <v>5</v>
      </c>
      <c r="E7" s="10">
        <v>0</v>
      </c>
      <c r="H7" s="12" t="s">
        <v>75</v>
      </c>
      <c r="I7" s="14" t="s">
        <v>69</v>
      </c>
      <c r="J7" s="13" t="s">
        <v>76</v>
      </c>
      <c r="K7" s="13" t="s">
        <v>74</v>
      </c>
      <c r="L7" s="13" t="s">
        <v>71</v>
      </c>
      <c r="M7" s="15" t="s">
        <v>72</v>
      </c>
      <c r="N7" s="15" t="s">
        <v>72</v>
      </c>
    </row>
    <row r="8" spans="2:14" ht="18.75" customHeight="1" x14ac:dyDescent="0.2">
      <c r="B8" s="9" t="str">
        <f t="shared" si="0"/>
        <v>10</v>
      </c>
      <c r="C8" s="16">
        <v>1</v>
      </c>
      <c r="D8" s="17">
        <v>0</v>
      </c>
      <c r="E8" s="18">
        <v>0</v>
      </c>
      <c r="H8" s="12" t="s">
        <v>77</v>
      </c>
      <c r="I8" s="14" t="s">
        <v>69</v>
      </c>
      <c r="J8" s="13" t="s">
        <v>78</v>
      </c>
      <c r="K8" s="13" t="s">
        <v>76</v>
      </c>
      <c r="L8" s="13" t="s">
        <v>74</v>
      </c>
      <c r="M8" s="13" t="s">
        <v>71</v>
      </c>
      <c r="N8" s="15" t="s">
        <v>72</v>
      </c>
    </row>
    <row r="9" spans="2:14" ht="18.75" customHeight="1" x14ac:dyDescent="0.2">
      <c r="B9" s="9" t="str">
        <f t="shared" si="0"/>
        <v>11</v>
      </c>
      <c r="C9" s="16">
        <v>1</v>
      </c>
      <c r="D9" s="17">
        <v>1</v>
      </c>
      <c r="E9" s="18">
        <v>4</v>
      </c>
      <c r="H9" s="12" t="s">
        <v>79</v>
      </c>
      <c r="I9" s="14" t="s">
        <v>69</v>
      </c>
      <c r="J9" s="14" t="s">
        <v>69</v>
      </c>
      <c r="K9" s="13" t="s">
        <v>78</v>
      </c>
      <c r="L9" s="13" t="s">
        <v>76</v>
      </c>
      <c r="M9" s="13" t="s">
        <v>74</v>
      </c>
      <c r="N9" s="397" t="s">
        <v>71</v>
      </c>
    </row>
    <row r="10" spans="2:14" ht="18.75" customHeight="1" x14ac:dyDescent="0.2">
      <c r="B10" s="9" t="str">
        <f t="shared" si="0"/>
        <v>12</v>
      </c>
      <c r="C10" s="16">
        <v>1</v>
      </c>
      <c r="D10" s="17">
        <v>2</v>
      </c>
      <c r="E10" s="16">
        <v>5</v>
      </c>
    </row>
    <row r="11" spans="2:14" ht="18.75" customHeight="1" x14ac:dyDescent="0.2">
      <c r="B11" s="9" t="str">
        <f t="shared" si="0"/>
        <v>13</v>
      </c>
      <c r="C11" s="16">
        <v>1</v>
      </c>
      <c r="D11" s="17">
        <v>3</v>
      </c>
      <c r="E11" s="16">
        <v>5</v>
      </c>
    </row>
    <row r="12" spans="2:14" ht="18.75" customHeight="1" x14ac:dyDescent="0.2">
      <c r="B12" s="9" t="str">
        <f t="shared" si="0"/>
        <v>14</v>
      </c>
      <c r="C12" s="16">
        <v>1</v>
      </c>
      <c r="D12" s="17">
        <v>4</v>
      </c>
      <c r="E12" s="16">
        <v>5</v>
      </c>
      <c r="H12" s="221" t="s">
        <v>529</v>
      </c>
      <c r="I12" s="221" t="s">
        <v>535</v>
      </c>
    </row>
    <row r="13" spans="2:14" ht="18.75" customHeight="1" x14ac:dyDescent="0.2">
      <c r="B13" s="9" t="str">
        <f t="shared" si="0"/>
        <v>15</v>
      </c>
      <c r="C13" s="16">
        <v>1</v>
      </c>
      <c r="D13" s="17">
        <v>5</v>
      </c>
      <c r="E13" s="16">
        <v>5</v>
      </c>
      <c r="H13" s="221" t="s">
        <v>47</v>
      </c>
      <c r="I13" s="221" t="s">
        <v>536</v>
      </c>
    </row>
    <row r="14" spans="2:14" ht="18.75" customHeight="1" x14ac:dyDescent="0.2">
      <c r="B14" s="9" t="str">
        <f t="shared" si="0"/>
        <v>20</v>
      </c>
      <c r="C14" s="10">
        <v>2</v>
      </c>
      <c r="D14" s="11">
        <v>0</v>
      </c>
      <c r="E14" s="18">
        <v>0</v>
      </c>
      <c r="H14" s="221" t="s">
        <v>46</v>
      </c>
      <c r="I14" s="221" t="s">
        <v>537</v>
      </c>
    </row>
    <row r="15" spans="2:14" ht="18.75" customHeight="1" x14ac:dyDescent="0.2">
      <c r="B15" s="9" t="str">
        <f t="shared" si="0"/>
        <v>21</v>
      </c>
      <c r="C15" s="10">
        <v>2</v>
      </c>
      <c r="D15" s="11">
        <v>1</v>
      </c>
      <c r="E15" s="18">
        <v>3</v>
      </c>
      <c r="H15" s="222" t="s">
        <v>530</v>
      </c>
      <c r="I15" s="222" t="s">
        <v>530</v>
      </c>
    </row>
    <row r="16" spans="2:14" ht="18.75" customHeight="1" x14ac:dyDescent="0.2">
      <c r="B16" s="9" t="str">
        <f t="shared" si="0"/>
        <v>22</v>
      </c>
      <c r="C16" s="10">
        <v>2</v>
      </c>
      <c r="D16" s="11">
        <v>2</v>
      </c>
      <c r="E16" s="18">
        <v>4</v>
      </c>
      <c r="H16" s="222" t="s">
        <v>531</v>
      </c>
      <c r="I16" s="222" t="s">
        <v>531</v>
      </c>
    </row>
    <row r="17" spans="2:9" ht="18.75" customHeight="1" x14ac:dyDescent="0.2">
      <c r="B17" s="9" t="str">
        <f t="shared" si="0"/>
        <v>23</v>
      </c>
      <c r="C17" s="10">
        <v>2</v>
      </c>
      <c r="D17" s="11">
        <v>3</v>
      </c>
      <c r="E17" s="16">
        <v>5</v>
      </c>
      <c r="H17" s="222" t="s">
        <v>532</v>
      </c>
      <c r="I17" s="222" t="s">
        <v>532</v>
      </c>
    </row>
    <row r="18" spans="2:9" ht="18.75" customHeight="1" x14ac:dyDescent="0.2">
      <c r="B18" s="9" t="str">
        <f t="shared" si="0"/>
        <v>24</v>
      </c>
      <c r="C18" s="10">
        <v>2</v>
      </c>
      <c r="D18" s="11">
        <v>4</v>
      </c>
      <c r="E18" s="16">
        <v>5</v>
      </c>
      <c r="H18" s="222" t="s">
        <v>130</v>
      </c>
      <c r="I18" s="222" t="s">
        <v>130</v>
      </c>
    </row>
    <row r="19" spans="2:9" ht="18.75" customHeight="1" x14ac:dyDescent="0.2">
      <c r="B19" s="9" t="str">
        <f t="shared" si="0"/>
        <v>25</v>
      </c>
      <c r="C19" s="10">
        <v>2</v>
      </c>
      <c r="D19" s="11">
        <v>5</v>
      </c>
      <c r="E19" s="16">
        <v>5</v>
      </c>
      <c r="H19" s="223" t="s">
        <v>533</v>
      </c>
      <c r="I19" s="223" t="s">
        <v>533</v>
      </c>
    </row>
    <row r="20" spans="2:9" ht="18.75" customHeight="1" x14ac:dyDescent="0.2">
      <c r="B20" s="9" t="str">
        <f t="shared" si="0"/>
        <v>30</v>
      </c>
      <c r="C20" s="16">
        <v>3</v>
      </c>
      <c r="D20" s="17">
        <v>0</v>
      </c>
      <c r="E20" s="18">
        <v>0</v>
      </c>
      <c r="H20" s="223" t="s">
        <v>534</v>
      </c>
      <c r="I20" s="223" t="s">
        <v>534</v>
      </c>
    </row>
    <row r="21" spans="2:9" ht="18.75" customHeight="1" x14ac:dyDescent="0.2">
      <c r="B21" s="9" t="str">
        <f t="shared" si="0"/>
        <v>31</v>
      </c>
      <c r="C21" s="16">
        <v>3</v>
      </c>
      <c r="D21" s="17">
        <v>1</v>
      </c>
      <c r="E21" s="18">
        <v>2</v>
      </c>
      <c r="H21" s="223" t="s">
        <v>126</v>
      </c>
      <c r="I21" s="223" t="s">
        <v>126</v>
      </c>
    </row>
    <row r="22" spans="2:9" s="6" customFormat="1" ht="18.75" customHeight="1" x14ac:dyDescent="0.2">
      <c r="B22" s="9" t="str">
        <f t="shared" si="0"/>
        <v>32</v>
      </c>
      <c r="C22" s="16">
        <v>3</v>
      </c>
      <c r="D22" s="17">
        <v>2</v>
      </c>
      <c r="E22" s="18">
        <v>3</v>
      </c>
    </row>
    <row r="23" spans="2:9" s="6" customFormat="1" ht="18.75" customHeight="1" x14ac:dyDescent="0.2">
      <c r="B23" s="9" t="str">
        <f t="shared" si="0"/>
        <v>33</v>
      </c>
      <c r="C23" s="16">
        <v>3</v>
      </c>
      <c r="D23" s="17">
        <v>3</v>
      </c>
      <c r="E23" s="18">
        <v>4</v>
      </c>
    </row>
    <row r="24" spans="2:9" s="6" customFormat="1" ht="18.75" customHeight="1" x14ac:dyDescent="0.2">
      <c r="B24" s="9" t="str">
        <f t="shared" si="0"/>
        <v>34</v>
      </c>
      <c r="C24" s="16">
        <v>3</v>
      </c>
      <c r="D24" s="17">
        <v>4</v>
      </c>
      <c r="E24" s="16">
        <v>5</v>
      </c>
    </row>
    <row r="25" spans="2:9" s="6" customFormat="1" ht="18.75" customHeight="1" x14ac:dyDescent="0.2">
      <c r="B25" s="9" t="str">
        <f t="shared" si="0"/>
        <v>35</v>
      </c>
      <c r="C25" s="16">
        <v>3</v>
      </c>
      <c r="D25" s="17">
        <v>5</v>
      </c>
      <c r="E25" s="16">
        <v>5</v>
      </c>
    </row>
    <row r="26" spans="2:9" s="6" customFormat="1" ht="18.75" customHeight="1" x14ac:dyDescent="0.2">
      <c r="B26" s="9" t="str">
        <f t="shared" si="0"/>
        <v>40</v>
      </c>
      <c r="C26" s="10">
        <v>4</v>
      </c>
      <c r="D26" s="11">
        <v>0</v>
      </c>
      <c r="E26" s="18">
        <v>0</v>
      </c>
    </row>
    <row r="27" spans="2:9" s="6" customFormat="1" ht="18.75" customHeight="1" x14ac:dyDescent="0.2">
      <c r="B27" s="9" t="str">
        <f t="shared" si="0"/>
        <v>41</v>
      </c>
      <c r="C27" s="10">
        <v>4</v>
      </c>
      <c r="D27" s="11">
        <v>1</v>
      </c>
      <c r="E27" s="18">
        <v>1</v>
      </c>
    </row>
    <row r="28" spans="2:9" s="6" customFormat="1" ht="18.75" customHeight="1" x14ac:dyDescent="0.2">
      <c r="B28" s="9" t="str">
        <f t="shared" si="0"/>
        <v>42</v>
      </c>
      <c r="C28" s="10">
        <v>4</v>
      </c>
      <c r="D28" s="11">
        <v>2</v>
      </c>
      <c r="E28" s="18">
        <v>2</v>
      </c>
    </row>
    <row r="29" spans="2:9" s="6" customFormat="1" ht="18.75" customHeight="1" x14ac:dyDescent="0.2">
      <c r="B29" s="9" t="str">
        <f t="shared" si="0"/>
        <v>43</v>
      </c>
      <c r="C29" s="10">
        <v>4</v>
      </c>
      <c r="D29" s="11">
        <v>3</v>
      </c>
      <c r="E29" s="18">
        <v>3</v>
      </c>
    </row>
    <row r="30" spans="2:9" s="6" customFormat="1" ht="18.75" customHeight="1" x14ac:dyDescent="0.2">
      <c r="B30" s="9" t="str">
        <f t="shared" si="0"/>
        <v>44</v>
      </c>
      <c r="C30" s="10">
        <v>4</v>
      </c>
      <c r="D30" s="11">
        <v>4</v>
      </c>
      <c r="E30" s="18">
        <v>4</v>
      </c>
    </row>
    <row r="31" spans="2:9" s="6" customFormat="1" ht="18.75" customHeight="1" x14ac:dyDescent="0.2">
      <c r="B31" s="9" t="str">
        <f t="shared" si="0"/>
        <v>45</v>
      </c>
      <c r="C31" s="10">
        <v>4</v>
      </c>
      <c r="D31" s="11">
        <v>5</v>
      </c>
      <c r="E31" s="16">
        <v>5</v>
      </c>
    </row>
    <row r="32" spans="2:9" s="6" customFormat="1" ht="18.75" customHeight="1" x14ac:dyDescent="0.2">
      <c r="B32" s="9" t="str">
        <f t="shared" si="0"/>
        <v>50</v>
      </c>
      <c r="C32" s="16">
        <v>5</v>
      </c>
      <c r="D32" s="17">
        <v>0</v>
      </c>
      <c r="E32" s="18">
        <v>0</v>
      </c>
    </row>
    <row r="33" spans="2:5" s="6" customFormat="1" ht="18.75" customHeight="1" x14ac:dyDescent="0.2">
      <c r="B33" s="9" t="str">
        <f t="shared" si="0"/>
        <v>51</v>
      </c>
      <c r="C33" s="16">
        <v>5</v>
      </c>
      <c r="D33" s="17">
        <v>1</v>
      </c>
      <c r="E33" s="18">
        <v>0</v>
      </c>
    </row>
    <row r="34" spans="2:5" s="6" customFormat="1" ht="18.75" customHeight="1" x14ac:dyDescent="0.2">
      <c r="B34" s="9" t="str">
        <f t="shared" si="0"/>
        <v>52</v>
      </c>
      <c r="C34" s="16">
        <v>5</v>
      </c>
      <c r="D34" s="17">
        <v>2</v>
      </c>
      <c r="E34" s="18">
        <v>1</v>
      </c>
    </row>
    <row r="35" spans="2:5" s="6" customFormat="1" ht="18.75" customHeight="1" x14ac:dyDescent="0.2">
      <c r="B35" s="9" t="str">
        <f t="shared" si="0"/>
        <v>53</v>
      </c>
      <c r="C35" s="16">
        <v>5</v>
      </c>
      <c r="D35" s="17">
        <v>3</v>
      </c>
      <c r="E35" s="18">
        <v>2</v>
      </c>
    </row>
    <row r="36" spans="2:5" s="6" customFormat="1" ht="18.75" customHeight="1" x14ac:dyDescent="0.2">
      <c r="B36" s="9" t="str">
        <f t="shared" si="0"/>
        <v>54</v>
      </c>
      <c r="C36" s="16">
        <v>5</v>
      </c>
      <c r="D36" s="17">
        <v>4</v>
      </c>
      <c r="E36" s="18">
        <v>3</v>
      </c>
    </row>
    <row r="37" spans="2:5" s="6" customFormat="1" ht="18.75" customHeight="1" x14ac:dyDescent="0.2">
      <c r="B37" s="9" t="str">
        <f t="shared" si="0"/>
        <v>55</v>
      </c>
      <c r="C37" s="16">
        <v>5</v>
      </c>
      <c r="D37" s="17">
        <v>5</v>
      </c>
      <c r="E37" s="18">
        <v>4</v>
      </c>
    </row>
  </sheetData>
  <sheetProtection sheet="1" objects="1" scenarios="1"/>
  <mergeCells count="6">
    <mergeCell ref="N1:N3"/>
    <mergeCell ref="I1:I3"/>
    <mergeCell ref="J1:J3"/>
    <mergeCell ref="K1:K3"/>
    <mergeCell ref="L1:L3"/>
    <mergeCell ref="M1:M3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K122"/>
  <sheetViews>
    <sheetView showGridLines="0" view="pageBreakPreview" zoomScaleSheetLayoutView="100" workbookViewId="0">
      <pane xSplit="1" ySplit="2" topLeftCell="B48" activePane="bottomRight" state="frozen"/>
      <selection activeCell="AA37" sqref="AA37"/>
      <selection pane="topRight" activeCell="AA37" sqref="AA37"/>
      <selection pane="bottomLeft" activeCell="AA37" sqref="AA37"/>
      <selection pane="bottomRight" activeCell="B13" sqref="B13:L13"/>
    </sheetView>
  </sheetViews>
  <sheetFormatPr defaultColWidth="2.875" defaultRowHeight="15.75" customHeight="1" x14ac:dyDescent="0.2"/>
  <cols>
    <col min="1" max="1" width="10" style="122" customWidth="1"/>
    <col min="2" max="8" width="2.625" style="122" customWidth="1"/>
    <col min="9" max="10" width="2.875" style="122"/>
    <col min="11" max="12" width="9.625" style="122" customWidth="1"/>
    <col min="13" max="13" width="13.25" style="122" customWidth="1"/>
    <col min="14" max="33" width="2.25" style="122" customWidth="1"/>
    <col min="34" max="35" width="8.375" style="122" customWidth="1"/>
    <col min="36" max="42" width="2.25" style="122" customWidth="1"/>
    <col min="43" max="43" width="0.375" style="122" customWidth="1"/>
    <col min="44" max="44" width="5.25" style="122" customWidth="1"/>
    <col min="45" max="45" width="11.125" style="122" customWidth="1"/>
    <col min="46" max="46" width="7.875" style="122" customWidth="1"/>
    <col min="47" max="47" width="6.75" style="122" customWidth="1"/>
    <col min="48" max="48" width="6.75" style="123" customWidth="1"/>
    <col min="49" max="49" width="1.25" style="123" customWidth="1"/>
    <col min="50" max="50" width="11.125" style="123" customWidth="1"/>
    <col min="51" max="53" width="6.75" style="123" customWidth="1"/>
    <col min="54" max="54" width="1.25" style="123" customWidth="1"/>
    <col min="55" max="55" width="11.125" style="123" customWidth="1"/>
    <col min="56" max="56" width="6.75" style="123" customWidth="1"/>
    <col min="57" max="57" width="6.75" style="124" customWidth="1"/>
    <col min="58" max="58" width="6.75" style="125" customWidth="1"/>
    <col min="59" max="59" width="1.25" style="125" customWidth="1"/>
    <col min="60" max="60" width="7.625" style="126" customWidth="1"/>
    <col min="61" max="16384" width="2.875" style="122"/>
  </cols>
  <sheetData>
    <row r="1" spans="1:60" ht="22.5" customHeight="1" thickBot="1" x14ac:dyDescent="0.25">
      <c r="A1" s="363" t="str">
        <f>"แบบประเมินของ "&amp;VLOOKUP($AT$2,DATA!$A:$W,2,0)&amp;VLOOKUP($AT$2,DATA!$A:$W,3,0)&amp;"  "&amp;VLOOKUP($AT$2,DATA!$A:$W,4,0)&amp;" ตำแหน่ง "&amp;(IF(VLOOKUP($AT$2,DATA!$A:$W,6,0)=0,VLOOKUP($AT$2,DATA!$A:$W,5,0)&amp;VLOOKUP($AT$2,DATA!$A:$W,7,0),VLOOKUP($AT$2,DATA!$A:$W,5,0)&amp;"("&amp;VLOOKUP($AT$2,DATA!$A:$W,6,0)&amp;" ระดับ"&amp;VLOOKUP($AT$2,DATA!$A:$W,7,0)&amp;")"))</f>
        <v>แบบประเมินของ นางสาวซ้อนกลิ่น  จันดากุล ตำแหน่ง ผู้อำนวยการกองคลัง(นักบริหารงานการคลัง ระดับต้น)</v>
      </c>
    </row>
    <row r="2" spans="1:60" s="127" customFormat="1" ht="27" customHeight="1" thickBot="1" x14ac:dyDescent="0.25">
      <c r="B2" s="1244" t="s">
        <v>0</v>
      </c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44"/>
      <c r="AK2" s="1244"/>
      <c r="AL2" s="1244"/>
      <c r="AM2" s="1244"/>
      <c r="AN2" s="1244"/>
      <c r="AO2" s="1244"/>
      <c r="AP2" s="1244"/>
      <c r="AS2" s="359" t="s">
        <v>109</v>
      </c>
      <c r="AT2" s="483">
        <v>9</v>
      </c>
      <c r="AU2" s="358" t="s">
        <v>1105</v>
      </c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29"/>
      <c r="BG2" s="129"/>
      <c r="BH2" s="128"/>
    </row>
    <row r="3" spans="1:60" s="127" customFormat="1" ht="5.25" customHeight="1" x14ac:dyDescent="0.2">
      <c r="AS3" s="220"/>
      <c r="AT3" s="220"/>
      <c r="AU3" s="220"/>
      <c r="AV3" s="210"/>
      <c r="AW3" s="210"/>
      <c r="AX3" s="210"/>
      <c r="AY3" s="210"/>
      <c r="AZ3" s="210"/>
      <c r="BA3" s="210"/>
      <c r="BB3" s="210"/>
      <c r="BC3" s="210"/>
      <c r="BD3" s="210"/>
      <c r="BE3" s="211"/>
      <c r="BF3" s="211"/>
      <c r="BG3" s="211"/>
      <c r="BH3" s="128"/>
    </row>
    <row r="4" spans="1:60" s="406" customFormat="1" ht="17.25" customHeight="1" x14ac:dyDescent="0.2">
      <c r="B4" s="406" t="s">
        <v>1</v>
      </c>
      <c r="I4" s="229"/>
      <c r="J4" s="1022" t="str">
        <f>" ครั้งที่ 1      1 ตุลาคม "&amp;DATA!D3-1&amp;"      ถึง 31 มีนาคม "&amp;DATA!D3</f>
        <v xml:space="preserve"> ครั้งที่ 1      1 ตุลาคม 2562      ถึง 31 มีนาคม 2563</v>
      </c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  <c r="Z4" s="1023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1023"/>
      <c r="AL4" s="1023"/>
      <c r="AM4" s="1023"/>
      <c r="AN4" s="1023"/>
      <c r="AO4" s="1023"/>
      <c r="AP4" s="1023"/>
      <c r="AS4" s="398"/>
      <c r="AT4" s="742"/>
      <c r="AU4" s="398"/>
      <c r="AV4" s="201"/>
      <c r="AW4" s="201"/>
      <c r="AX4" s="201"/>
      <c r="AY4" s="201"/>
      <c r="AZ4" s="201"/>
      <c r="BA4" s="201"/>
      <c r="BB4" s="201"/>
      <c r="BC4" s="201"/>
      <c r="BD4" s="201"/>
      <c r="BE4" s="202"/>
      <c r="BF4" s="202"/>
      <c r="BG4" s="398"/>
    </row>
    <row r="5" spans="1:60" s="406" customFormat="1" ht="5.25" customHeight="1" x14ac:dyDescent="0.2"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S5" s="398"/>
      <c r="AT5" s="743"/>
      <c r="AU5" s="398"/>
      <c r="AV5" s="201"/>
      <c r="AW5" s="201"/>
      <c r="AX5" s="201"/>
      <c r="AY5" s="201"/>
      <c r="AZ5" s="201"/>
      <c r="BA5" s="201"/>
      <c r="BB5" s="201"/>
      <c r="BC5" s="201"/>
      <c r="BD5" s="201"/>
      <c r="BE5" s="202"/>
      <c r="BF5" s="202"/>
      <c r="BG5" s="202"/>
      <c r="BH5" s="123"/>
    </row>
    <row r="6" spans="1:60" s="406" customFormat="1" ht="17.25" customHeight="1" x14ac:dyDescent="0.2">
      <c r="B6" s="406" t="s">
        <v>1</v>
      </c>
      <c r="I6" s="229"/>
      <c r="J6" s="1022" t="str">
        <f>" ครั้งที่ 2      1 เมษายน "&amp;DATA!D3&amp;"      ถึง 30 กันยายน "&amp;DATA!D3</f>
        <v xml:space="preserve"> ครั้งที่ 2      1 เมษายน 2563      ถึง 30 กันยายน 2563</v>
      </c>
      <c r="K6" s="1023"/>
      <c r="L6" s="1023"/>
      <c r="M6" s="1023"/>
      <c r="N6" s="1023"/>
      <c r="O6" s="1023"/>
      <c r="P6" s="1023"/>
      <c r="Q6" s="1023"/>
      <c r="R6" s="1023"/>
      <c r="S6" s="1023"/>
      <c r="T6" s="1023"/>
      <c r="U6" s="1023"/>
      <c r="V6" s="1023"/>
      <c r="W6" s="1023"/>
      <c r="X6" s="1023"/>
      <c r="Y6" s="1023"/>
      <c r="Z6" s="1023"/>
      <c r="AA6" s="1023"/>
      <c r="AB6" s="1023"/>
      <c r="AC6" s="1023"/>
      <c r="AD6" s="1023"/>
      <c r="AE6" s="1023"/>
      <c r="AF6" s="1023"/>
      <c r="AG6" s="1023"/>
      <c r="AH6" s="1023"/>
      <c r="AI6" s="1023"/>
      <c r="AJ6" s="1023"/>
      <c r="AK6" s="1023"/>
      <c r="AL6" s="1023"/>
      <c r="AM6" s="1023"/>
      <c r="AN6" s="1023"/>
      <c r="AO6" s="1023"/>
      <c r="AP6" s="1023"/>
      <c r="AR6" s="799" t="s">
        <v>244</v>
      </c>
      <c r="AS6" s="799"/>
      <c r="AT6" s="799"/>
      <c r="AU6" s="799"/>
      <c r="AV6" s="799"/>
      <c r="AW6" s="799"/>
      <c r="AX6" s="201"/>
      <c r="AY6" s="201"/>
      <c r="AZ6" s="201"/>
      <c r="BA6" s="201"/>
      <c r="BB6" s="201"/>
      <c r="BC6" s="201"/>
      <c r="BD6" s="201"/>
      <c r="BE6" s="202"/>
      <c r="BF6" s="202"/>
      <c r="BG6" s="398"/>
    </row>
    <row r="7" spans="1:60" s="406" customFormat="1" ht="5.25" customHeight="1" x14ac:dyDescent="0.2">
      <c r="AR7" s="799"/>
      <c r="AS7" s="799"/>
      <c r="AT7" s="799"/>
      <c r="AU7" s="799"/>
      <c r="AV7" s="799"/>
      <c r="AW7" s="799"/>
      <c r="AX7" s="201"/>
      <c r="AY7" s="201"/>
      <c r="AZ7" s="201"/>
      <c r="BA7" s="201"/>
      <c r="BB7" s="201"/>
      <c r="BC7" s="201"/>
      <c r="BD7" s="201"/>
      <c r="BE7" s="202"/>
      <c r="BF7" s="202"/>
      <c r="BG7" s="202"/>
      <c r="BH7" s="123"/>
    </row>
    <row r="8" spans="1:60" s="231" customFormat="1" ht="19.5" customHeight="1" x14ac:dyDescent="0.2">
      <c r="B8" s="230" t="s">
        <v>2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406"/>
      <c r="AR8" s="799"/>
      <c r="AS8" s="799"/>
      <c r="AT8" s="799"/>
      <c r="AU8" s="799"/>
      <c r="AV8" s="799"/>
      <c r="AW8" s="799"/>
      <c r="AX8" s="201"/>
      <c r="AY8" s="201"/>
      <c r="AZ8" s="201"/>
      <c r="BA8" s="201"/>
      <c r="BB8" s="201"/>
      <c r="BC8" s="201"/>
      <c r="BD8" s="201"/>
      <c r="BE8" s="202"/>
      <c r="BF8" s="202"/>
      <c r="BG8" s="232"/>
      <c r="BH8" s="233"/>
    </row>
    <row r="9" spans="1:60" s="406" customFormat="1" ht="19.5" customHeight="1" x14ac:dyDescent="0.2">
      <c r="B9" s="846" t="s">
        <v>3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R9" s="799"/>
      <c r="AS9" s="799"/>
      <c r="AT9" s="799"/>
      <c r="AU9" s="799"/>
      <c r="AV9" s="799"/>
      <c r="AW9" s="799"/>
      <c r="AX9" s="201"/>
      <c r="AY9" s="201"/>
      <c r="AZ9" s="201"/>
      <c r="BA9" s="201"/>
      <c r="BB9" s="201"/>
      <c r="BC9" s="201"/>
      <c r="BD9" s="201"/>
      <c r="BE9" s="202"/>
      <c r="BF9" s="202"/>
      <c r="BG9" s="202"/>
      <c r="BH9" s="123"/>
    </row>
    <row r="10" spans="1:60" s="406" customFormat="1" ht="19.5" customHeight="1" x14ac:dyDescent="0.2">
      <c r="B10" s="845" t="str">
        <f>" "&amp;VLOOKUP($AT$2,DATA!$A:$W,2,0)&amp;VLOOKUP($AT$2,DATA!$A:$W,3,0)&amp;"  "&amp;VLOOKUP($AT$2,DATA!$A:$W,4,0)</f>
        <v xml:space="preserve"> นางสาวซ้อนกลิ่น  จันดากุล</v>
      </c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 t="str">
        <f>" ตำแหน่ง "&amp;VLOOKUP($AT$2,DATA!$A:$W,5,0)</f>
        <v xml:space="preserve"> ตำแหน่ง ผู้อำนวยการกองคลัง</v>
      </c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 t="str">
        <f>(IF(VLOOKUP($AT$2,DATA!$A:$W,6,0)=0," ระดับ"&amp;VLOOKUP($AT$2,DATA!$A:$W,7,0)," "&amp;VLOOKUP($AT$2,DATA!$A:$W,6,0)&amp;" ระดับ"&amp;VLOOKUP($AT$2,DATA!$A:$W,7,0)))</f>
        <v xml:space="preserve"> นักบริหารงานการคลัง ระดับต้น</v>
      </c>
      <c r="AG10" s="845"/>
      <c r="AH10" s="845"/>
      <c r="AI10" s="845"/>
      <c r="AJ10" s="845"/>
      <c r="AK10" s="845"/>
      <c r="AL10" s="845"/>
      <c r="AM10" s="845"/>
      <c r="AN10" s="845"/>
      <c r="AO10" s="845"/>
      <c r="AP10" s="845"/>
      <c r="AR10" s="799"/>
      <c r="AS10" s="799"/>
      <c r="AT10" s="799"/>
      <c r="AU10" s="799"/>
      <c r="AV10" s="799"/>
      <c r="AW10" s="799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</row>
    <row r="11" spans="1:60" s="234" customFormat="1" ht="19.5" customHeight="1" x14ac:dyDescent="0.2">
      <c r="B11" s="845" t="str">
        <f>" ประเภทตำแหน่ง "&amp;VLOOKUP($AT$2,DATA!$A:$W,8,0)</f>
        <v xml:space="preserve"> ประเภทตำแหน่ง อำนวยการท้องถิ่น</v>
      </c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 t="str">
        <f>" ตำแหน่งเลขที่       "&amp;VLOOKUP($AT$2,DATA!$A:$W,9,0)</f>
        <v xml:space="preserve"> ตำแหน่งเลขที่       27-2-04-2102-001</v>
      </c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 t="str">
        <f>" สังกัด"&amp;VLOOKUP($AT$2,DATA!$A:$W,13,0)</f>
        <v xml:space="preserve"> สังกัดกองคลัง</v>
      </c>
      <c r="AG11" s="845"/>
      <c r="AH11" s="845"/>
      <c r="AI11" s="845"/>
      <c r="AJ11" s="845"/>
      <c r="AK11" s="845"/>
      <c r="AL11" s="845"/>
      <c r="AM11" s="845"/>
      <c r="AN11" s="845"/>
      <c r="AO11" s="845"/>
      <c r="AP11" s="845"/>
      <c r="AR11" s="799"/>
      <c r="AS11" s="799"/>
      <c r="AT11" s="799"/>
      <c r="AU11" s="799"/>
      <c r="AV11" s="799"/>
      <c r="AW11" s="799"/>
      <c r="AX11" s="235"/>
      <c r="AY11" s="230"/>
      <c r="AZ11" s="230"/>
      <c r="BA11" s="230"/>
      <c r="BB11" s="230"/>
      <c r="BC11" s="398"/>
      <c r="BD11" s="398"/>
      <c r="BE11" s="398"/>
      <c r="BF11" s="398"/>
      <c r="BG11" s="236"/>
    </row>
    <row r="12" spans="1:60" s="234" customFormat="1" ht="19.5" customHeight="1" x14ac:dyDescent="0.2">
      <c r="B12" s="846" t="s">
        <v>4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46"/>
      <c r="AJ12" s="846"/>
      <c r="AK12" s="846"/>
      <c r="AL12" s="846"/>
      <c r="AM12" s="846"/>
      <c r="AN12" s="846"/>
      <c r="AO12" s="846"/>
      <c r="AP12" s="846"/>
      <c r="AR12" s="799"/>
      <c r="AS12" s="799"/>
      <c r="AT12" s="799"/>
      <c r="AU12" s="799"/>
      <c r="AV12" s="799"/>
      <c r="AW12" s="799"/>
      <c r="AX12" s="235"/>
      <c r="AY12" s="230"/>
      <c r="AZ12" s="230"/>
      <c r="BA12" s="230"/>
      <c r="BB12" s="230"/>
      <c r="BC12" s="398"/>
      <c r="BD12" s="398"/>
      <c r="BE12" s="398"/>
      <c r="BF12" s="398"/>
      <c r="BG12" s="236"/>
    </row>
    <row r="13" spans="1:60" s="234" customFormat="1" ht="19.5" customHeight="1" x14ac:dyDescent="0.2">
      <c r="B13" s="845" t="str">
        <f>" "&amp;VLOOKUP($AT$2,DATA!$A:$W,15,0)&amp;VLOOKUP($AT$2,DATA!$A:$W,16,0)&amp;"  "&amp;VLOOKUP($AT$2,DATA!$A:$W,17,0)</f>
        <v xml:space="preserve"> นายกิติศักดิ์  เกียรติเจริญศิริ</v>
      </c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 t="str">
        <f>" ตำแหน่ง "&amp;(IF(VLOOKUP($AT$2,DATA!$A:$W,19,0)=0,VLOOKUP($AT$2,DATA!$A:$W,18,0),VLOOKUP($AT$2,DATA!$A:$W,18,0)&amp;"("&amp;VLOOKUP($AT$2,DATA!$A:$W,19,0)&amp;" ระดับ"&amp;VLOOKUP($AT$2,DATA!$A:$W,20,0)&amp;") "))&amp;VLOOKUP($AT$2,DATA!$A:$W,21,0)</f>
        <v xml:space="preserve"> ตำแหน่ง ปลัดเทศบาลตำบลจันทบเพชร(นักบริหาร ระดับต้น) </v>
      </c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5"/>
      <c r="AO13" s="845"/>
      <c r="AP13" s="845"/>
      <c r="AR13" s="799"/>
      <c r="AS13" s="799"/>
      <c r="AT13" s="799"/>
      <c r="AU13" s="799"/>
      <c r="AV13" s="799"/>
      <c r="AW13" s="799"/>
      <c r="AX13" s="235"/>
      <c r="AY13" s="230"/>
      <c r="AZ13" s="230"/>
      <c r="BA13" s="230"/>
      <c r="BB13" s="230"/>
      <c r="BC13" s="230"/>
      <c r="BD13" s="230"/>
      <c r="BE13" s="236"/>
      <c r="BF13" s="236"/>
      <c r="BG13" s="236"/>
    </row>
    <row r="14" spans="1:60" s="406" customFormat="1" ht="8.25" customHeight="1" x14ac:dyDescent="0.2"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R14" s="799"/>
      <c r="AS14" s="799"/>
      <c r="AT14" s="799"/>
      <c r="AU14" s="799"/>
      <c r="AV14" s="799"/>
      <c r="AW14" s="799"/>
    </row>
    <row r="15" spans="1:60" s="406" customFormat="1" ht="21.75" customHeight="1" x14ac:dyDescent="0.2">
      <c r="B15" s="398" t="s">
        <v>5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BE15" s="237"/>
      <c r="BF15" s="237"/>
      <c r="BG15" s="237"/>
    </row>
    <row r="16" spans="1:60" s="132" customFormat="1" ht="33.75" customHeight="1" x14ac:dyDescent="0.2">
      <c r="B16" s="1245" t="s">
        <v>29</v>
      </c>
      <c r="C16" s="1246"/>
      <c r="D16" s="1246"/>
      <c r="E16" s="1246"/>
      <c r="F16" s="1246"/>
      <c r="G16" s="1246"/>
      <c r="H16" s="1247"/>
      <c r="I16" s="1251" t="s">
        <v>20</v>
      </c>
      <c r="J16" s="1252"/>
      <c r="K16" s="1255" t="s">
        <v>24</v>
      </c>
      <c r="L16" s="1256"/>
      <c r="M16" s="1257"/>
      <c r="N16" s="1258" t="s">
        <v>6</v>
      </c>
      <c r="O16" s="1259"/>
      <c r="P16" s="1259"/>
      <c r="Q16" s="1259"/>
      <c r="R16" s="1259"/>
      <c r="S16" s="1259"/>
      <c r="T16" s="1259"/>
      <c r="U16" s="1259"/>
      <c r="V16" s="1259"/>
      <c r="W16" s="1259"/>
      <c r="X16" s="1259"/>
      <c r="Y16" s="1259"/>
      <c r="Z16" s="1259"/>
      <c r="AA16" s="1259"/>
      <c r="AB16" s="1259"/>
      <c r="AC16" s="1259"/>
      <c r="AD16" s="1259"/>
      <c r="AE16" s="1259"/>
      <c r="AF16" s="1259"/>
      <c r="AG16" s="1260"/>
      <c r="AH16" s="131" t="s">
        <v>10</v>
      </c>
      <c r="AI16" s="1261" t="s">
        <v>115</v>
      </c>
      <c r="AJ16" s="1263" t="s">
        <v>19</v>
      </c>
      <c r="AK16" s="1264"/>
      <c r="AL16" s="1264"/>
      <c r="AM16" s="1264"/>
      <c r="AN16" s="1264"/>
      <c r="AO16" s="1264"/>
      <c r="AP16" s="1265"/>
      <c r="AS16" s="976" t="s">
        <v>105</v>
      </c>
      <c r="AT16" s="977"/>
      <c r="AU16" s="977"/>
      <c r="AV16" s="978"/>
      <c r="AX16" s="987" t="s">
        <v>105</v>
      </c>
      <c r="AY16" s="988"/>
      <c r="AZ16" s="988"/>
      <c r="BA16" s="989"/>
      <c r="BC16" s="971" t="s">
        <v>105</v>
      </c>
      <c r="BD16" s="972"/>
      <c r="BE16" s="972"/>
      <c r="BF16" s="973"/>
    </row>
    <row r="17" spans="2:60" s="132" customFormat="1" ht="33.75" customHeight="1" x14ac:dyDescent="0.2">
      <c r="B17" s="1248"/>
      <c r="C17" s="1249"/>
      <c r="D17" s="1249"/>
      <c r="E17" s="1249"/>
      <c r="F17" s="1249"/>
      <c r="G17" s="1249"/>
      <c r="H17" s="1250"/>
      <c r="I17" s="1253"/>
      <c r="J17" s="1254"/>
      <c r="K17" s="133" t="s">
        <v>25</v>
      </c>
      <c r="L17" s="134" t="s">
        <v>26</v>
      </c>
      <c r="M17" s="135" t="s">
        <v>27</v>
      </c>
      <c r="N17" s="1269" t="s">
        <v>7</v>
      </c>
      <c r="O17" s="1270"/>
      <c r="P17" s="1270"/>
      <c r="Q17" s="1270"/>
      <c r="R17" s="1270"/>
      <c r="S17" s="1271"/>
      <c r="T17" s="1272" t="s">
        <v>8</v>
      </c>
      <c r="U17" s="1273"/>
      <c r="V17" s="1273"/>
      <c r="W17" s="1273"/>
      <c r="X17" s="1273"/>
      <c r="Y17" s="1274"/>
      <c r="Z17" s="1275" t="s">
        <v>9</v>
      </c>
      <c r="AA17" s="1276"/>
      <c r="AB17" s="1276"/>
      <c r="AC17" s="1276"/>
      <c r="AD17" s="1276"/>
      <c r="AE17" s="1276"/>
      <c r="AF17" s="1276"/>
      <c r="AG17" s="1277"/>
      <c r="AH17" s="136" t="s">
        <v>11</v>
      </c>
      <c r="AI17" s="1262"/>
      <c r="AJ17" s="1266"/>
      <c r="AK17" s="1267"/>
      <c r="AL17" s="1267"/>
      <c r="AM17" s="1267"/>
      <c r="AN17" s="1267"/>
      <c r="AO17" s="1267"/>
      <c r="AP17" s="1268"/>
      <c r="AS17" s="976" t="s">
        <v>102</v>
      </c>
      <c r="AT17" s="977"/>
      <c r="AU17" s="977"/>
      <c r="AV17" s="978"/>
      <c r="AX17" s="987" t="s">
        <v>103</v>
      </c>
      <c r="AY17" s="988"/>
      <c r="AZ17" s="988"/>
      <c r="BA17" s="989"/>
      <c r="BC17" s="971" t="s">
        <v>104</v>
      </c>
      <c r="BD17" s="972"/>
      <c r="BE17" s="972"/>
      <c r="BF17" s="973"/>
    </row>
    <row r="18" spans="2:60" s="141" customFormat="1" ht="15.75" customHeight="1" x14ac:dyDescent="0.2">
      <c r="B18" s="1294" t="s">
        <v>30</v>
      </c>
      <c r="C18" s="1295"/>
      <c r="D18" s="1295"/>
      <c r="E18" s="1295"/>
      <c r="F18" s="1295"/>
      <c r="G18" s="1295"/>
      <c r="H18" s="1296"/>
      <c r="I18" s="1294" t="s">
        <v>21</v>
      </c>
      <c r="J18" s="1296"/>
      <c r="K18" s="137" t="s">
        <v>22</v>
      </c>
      <c r="L18" s="138" t="s">
        <v>23</v>
      </c>
      <c r="M18" s="139" t="s">
        <v>28</v>
      </c>
      <c r="N18" s="1297" t="s">
        <v>12</v>
      </c>
      <c r="O18" s="1298"/>
      <c r="P18" s="1298"/>
      <c r="Q18" s="1298"/>
      <c r="R18" s="1298"/>
      <c r="S18" s="1299"/>
      <c r="T18" s="1300" t="s">
        <v>13</v>
      </c>
      <c r="U18" s="1301"/>
      <c r="V18" s="1301"/>
      <c r="W18" s="1301"/>
      <c r="X18" s="1301"/>
      <c r="Y18" s="1302"/>
      <c r="Z18" s="1303" t="s">
        <v>14</v>
      </c>
      <c r="AA18" s="1304"/>
      <c r="AB18" s="1304"/>
      <c r="AC18" s="1304"/>
      <c r="AD18" s="1304"/>
      <c r="AE18" s="1304"/>
      <c r="AF18" s="1304"/>
      <c r="AG18" s="1305"/>
      <c r="AH18" s="140" t="s">
        <v>15</v>
      </c>
      <c r="AI18" s="140" t="s">
        <v>16</v>
      </c>
      <c r="AJ18" s="1306" t="s">
        <v>17</v>
      </c>
      <c r="AK18" s="1307"/>
      <c r="AL18" s="1307"/>
      <c r="AM18" s="1307"/>
      <c r="AN18" s="1307"/>
      <c r="AO18" s="1307"/>
      <c r="AP18" s="1308"/>
      <c r="AQ18" s="132"/>
      <c r="AR18" s="132"/>
      <c r="AS18" s="979" t="s">
        <v>117</v>
      </c>
      <c r="AT18" s="979" t="s">
        <v>31</v>
      </c>
      <c r="AU18" s="979" t="s">
        <v>101</v>
      </c>
      <c r="AV18" s="979" t="s">
        <v>41</v>
      </c>
      <c r="AW18" s="132"/>
      <c r="AX18" s="969" t="s">
        <v>118</v>
      </c>
      <c r="AY18" s="969" t="s">
        <v>31</v>
      </c>
      <c r="AZ18" s="969" t="s">
        <v>101</v>
      </c>
      <c r="BA18" s="969" t="s">
        <v>41</v>
      </c>
      <c r="BC18" s="974" t="s">
        <v>119</v>
      </c>
      <c r="BD18" s="974" t="s">
        <v>31</v>
      </c>
      <c r="BE18" s="974" t="s">
        <v>101</v>
      </c>
      <c r="BF18" s="974" t="s">
        <v>41</v>
      </c>
    </row>
    <row r="19" spans="2:60" s="132" customFormat="1" ht="15.75" customHeight="1" x14ac:dyDescent="0.2">
      <c r="B19" s="1278"/>
      <c r="C19" s="1279"/>
      <c r="D19" s="1279"/>
      <c r="E19" s="1279"/>
      <c r="F19" s="1279"/>
      <c r="G19" s="1279"/>
      <c r="H19" s="1280"/>
      <c r="I19" s="1281"/>
      <c r="J19" s="1282"/>
      <c r="K19" s="142"/>
      <c r="L19" s="143"/>
      <c r="M19" s="144"/>
      <c r="N19" s="145">
        <v>0.5</v>
      </c>
      <c r="O19" s="145">
        <v>1</v>
      </c>
      <c r="P19" s="145">
        <v>1.5</v>
      </c>
      <c r="Q19" s="145">
        <v>2</v>
      </c>
      <c r="R19" s="145">
        <v>2.5</v>
      </c>
      <c r="S19" s="145">
        <v>3</v>
      </c>
      <c r="T19" s="146">
        <v>0.5</v>
      </c>
      <c r="U19" s="146">
        <v>1</v>
      </c>
      <c r="V19" s="146">
        <v>1.5</v>
      </c>
      <c r="W19" s="146">
        <v>2</v>
      </c>
      <c r="X19" s="146">
        <v>2.5</v>
      </c>
      <c r="Y19" s="146">
        <v>3</v>
      </c>
      <c r="Z19" s="147">
        <v>0.5</v>
      </c>
      <c r="AA19" s="147">
        <v>1</v>
      </c>
      <c r="AB19" s="147">
        <v>1.5</v>
      </c>
      <c r="AC19" s="147">
        <v>2</v>
      </c>
      <c r="AD19" s="147">
        <v>2.5</v>
      </c>
      <c r="AE19" s="147">
        <v>3</v>
      </c>
      <c r="AF19" s="147">
        <v>3.5</v>
      </c>
      <c r="AG19" s="147">
        <v>4</v>
      </c>
      <c r="AH19" s="148" t="s">
        <v>18</v>
      </c>
      <c r="AI19" s="148" t="s">
        <v>42</v>
      </c>
      <c r="AJ19" s="1283"/>
      <c r="AK19" s="1284"/>
      <c r="AL19" s="1284"/>
      <c r="AM19" s="1284"/>
      <c r="AN19" s="1284"/>
      <c r="AO19" s="1284"/>
      <c r="AP19" s="1285"/>
      <c r="AS19" s="980"/>
      <c r="AT19" s="980"/>
      <c r="AU19" s="980"/>
      <c r="AV19" s="980"/>
      <c r="AX19" s="970"/>
      <c r="AY19" s="970"/>
      <c r="AZ19" s="970"/>
      <c r="BA19" s="970"/>
      <c r="BC19" s="975"/>
      <c r="BD19" s="975"/>
      <c r="BE19" s="975"/>
      <c r="BF19" s="975"/>
    </row>
    <row r="20" spans="2:60" s="156" customFormat="1" ht="50.25" customHeight="1" x14ac:dyDescent="0.2">
      <c r="B20" s="1286" t="s">
        <v>246</v>
      </c>
      <c r="C20" s="1287"/>
      <c r="D20" s="1287"/>
      <c r="E20" s="1287"/>
      <c r="F20" s="1287"/>
      <c r="G20" s="1287"/>
      <c r="H20" s="1288"/>
      <c r="I20" s="1289"/>
      <c r="J20" s="1290"/>
      <c r="K20" s="149"/>
      <c r="L20" s="149"/>
      <c r="M20" s="149"/>
      <c r="N20" s="113" t="str">
        <f>IF(AV20=0.5,"P"," ")</f>
        <v xml:space="preserve"> </v>
      </c>
      <c r="O20" s="113" t="str">
        <f>IF(AV20=1,"P"," ")</f>
        <v xml:space="preserve"> </v>
      </c>
      <c r="P20" s="113" t="str">
        <f>IF(AV20=1.5,"P"," ")</f>
        <v xml:space="preserve"> </v>
      </c>
      <c r="Q20" s="113" t="str">
        <f>IF(AV20=2,"P"," ")</f>
        <v xml:space="preserve"> </v>
      </c>
      <c r="R20" s="113" t="str">
        <f>IF(AV20=2.5,"P"," ")</f>
        <v xml:space="preserve"> </v>
      </c>
      <c r="S20" s="113" t="str">
        <f>IF(AV20=3,"P"," ")</f>
        <v xml:space="preserve"> </v>
      </c>
      <c r="T20" s="114" t="str">
        <f>IF(BA20=0.5,"P"," ")</f>
        <v xml:space="preserve"> </v>
      </c>
      <c r="U20" s="114" t="str">
        <f>IF(BA20=1,"P"," ")</f>
        <v xml:space="preserve"> </v>
      </c>
      <c r="V20" s="114" t="str">
        <f>IF(BA20=1.5,"P"," ")</f>
        <v xml:space="preserve"> </v>
      </c>
      <c r="W20" s="114" t="str">
        <f>IF(BA20=2,"P"," ")</f>
        <v xml:space="preserve"> </v>
      </c>
      <c r="X20" s="114" t="str">
        <f>IF(BA20=2.5,"P"," ")</f>
        <v xml:space="preserve"> </v>
      </c>
      <c r="Y20" s="114" t="str">
        <f>IF(BA20=3,"P"," ")</f>
        <v xml:space="preserve"> </v>
      </c>
      <c r="Z20" s="115" t="str">
        <f>IF(BF20=0.5,"P"," ")</f>
        <v xml:space="preserve"> </v>
      </c>
      <c r="AA20" s="115" t="str">
        <f>IF(BF20=1,"P"," ")</f>
        <v xml:space="preserve"> </v>
      </c>
      <c r="AB20" s="115" t="str">
        <f>IF(BF20=1.5,"P"," ")</f>
        <v xml:space="preserve"> </v>
      </c>
      <c r="AC20" s="115" t="str">
        <f>IF(BF20=2,"P"," ")</f>
        <v xml:space="preserve"> </v>
      </c>
      <c r="AD20" s="115" t="str">
        <f>IF(BF20=2.5,"P"," ")</f>
        <v xml:space="preserve"> </v>
      </c>
      <c r="AE20" s="115" t="str">
        <f>IF(BF20=3,"P"," ")</f>
        <v xml:space="preserve"> </v>
      </c>
      <c r="AF20" s="115" t="str">
        <f>IF(BF20=3.5,"P"," ")</f>
        <v xml:space="preserve"> </v>
      </c>
      <c r="AG20" s="115" t="str">
        <f>IF(BF20=4,"P"," ")</f>
        <v xml:space="preserve"> </v>
      </c>
      <c r="AH20" s="116">
        <f>AV20+BA20+BF20</f>
        <v>0</v>
      </c>
      <c r="AI20" s="117">
        <f>(I20*AH20)/10</f>
        <v>0</v>
      </c>
      <c r="AJ20" s="1291"/>
      <c r="AK20" s="1292"/>
      <c r="AL20" s="1292"/>
      <c r="AM20" s="1292"/>
      <c r="AN20" s="1292"/>
      <c r="AO20" s="1292"/>
      <c r="AP20" s="1293"/>
      <c r="AQ20" s="150"/>
      <c r="AR20" s="151"/>
      <c r="AS20" s="152"/>
      <c r="AT20" s="153"/>
      <c r="AU20" s="118">
        <f>IF(AT20=0,0,(AT20/AS20)*100)</f>
        <v>0</v>
      </c>
      <c r="AV20" s="118">
        <f>IF(AT20=0,0,IF(AU20&gt;100,3,IF(AU20&gt;=90,2.5,IF(AU20&gt;=80,2,IF(AU20&gt;=70,1.5,IF(AU20&gt;=60,1,0.5))))))</f>
        <v>0</v>
      </c>
      <c r="AW20" s="154"/>
      <c r="AX20" s="152"/>
      <c r="AY20" s="153"/>
      <c r="AZ20" s="119">
        <f>IF(AY20=0,0,(AY20/AX20)*100)</f>
        <v>0</v>
      </c>
      <c r="BA20" s="119">
        <f>IF(AY20=0,0,IF(AZ20&gt;100,3,IF(AZ20&gt;=90,2.5,IF(AZ20&gt;=80,2,IF(AZ20&gt;=70,1.5,IF(AZ20&gt;=60,1,0.5))))))</f>
        <v>0</v>
      </c>
      <c r="BB20" s="155"/>
      <c r="BC20" s="152"/>
      <c r="BD20" s="153"/>
      <c r="BE20" s="120">
        <f>IF(BD20=0,0,(BD20/BC20)*100)</f>
        <v>0</v>
      </c>
      <c r="BF20" s="120">
        <f>IF(BD20=0,0,IF(BE20&gt;100,4,IF(BE20&gt;=95,3.5,IF(BE20&gt;=90,3,IF(BE20&gt;=85,2.5,IF(BE20&gt;=80,2,IF(BE20&gt;=75,1.5,IF(BE20&gt;=70,1,0.5))))))))</f>
        <v>0</v>
      </c>
    </row>
    <row r="21" spans="2:60" s="156" customFormat="1" ht="50.25" customHeight="1" x14ac:dyDescent="0.2">
      <c r="B21" s="1286" t="s">
        <v>277</v>
      </c>
      <c r="C21" s="1287"/>
      <c r="D21" s="1287"/>
      <c r="E21" s="1287"/>
      <c r="F21" s="1287"/>
      <c r="G21" s="1287"/>
      <c r="H21" s="1288"/>
      <c r="I21" s="1289"/>
      <c r="J21" s="1290"/>
      <c r="K21" s="149"/>
      <c r="L21" s="149"/>
      <c r="M21" s="149"/>
      <c r="N21" s="113" t="str">
        <f>IF(AV21=0.5,"P"," ")</f>
        <v xml:space="preserve"> </v>
      </c>
      <c r="O21" s="113" t="str">
        <f>IF(AV21=1,"P"," ")</f>
        <v xml:space="preserve"> </v>
      </c>
      <c r="P21" s="113" t="str">
        <f>IF(AV21=1.5,"P"," ")</f>
        <v xml:space="preserve"> </v>
      </c>
      <c r="Q21" s="113" t="str">
        <f>IF(AV21=2,"P"," ")</f>
        <v xml:space="preserve"> </v>
      </c>
      <c r="R21" s="113" t="str">
        <f>IF(AV21=2.5,"P"," ")</f>
        <v xml:space="preserve"> </v>
      </c>
      <c r="S21" s="113" t="str">
        <f>IF(AV21=3,"P"," ")</f>
        <v xml:space="preserve"> </v>
      </c>
      <c r="T21" s="114" t="str">
        <f>IF(BA21=0.5,"P"," ")</f>
        <v xml:space="preserve"> </v>
      </c>
      <c r="U21" s="114" t="str">
        <f>IF(BA21=1,"P"," ")</f>
        <v xml:space="preserve"> </v>
      </c>
      <c r="V21" s="114" t="str">
        <f>IF(BA21=1.5,"P"," ")</f>
        <v xml:space="preserve"> </v>
      </c>
      <c r="W21" s="114" t="str">
        <f>IF(BA21=2,"P"," ")</f>
        <v xml:space="preserve"> </v>
      </c>
      <c r="X21" s="114" t="str">
        <f>IF(BA21=2.5,"P"," ")</f>
        <v xml:space="preserve"> </v>
      </c>
      <c r="Y21" s="114" t="str">
        <f>IF(BA21=3,"P"," ")</f>
        <v xml:space="preserve"> </v>
      </c>
      <c r="Z21" s="115" t="str">
        <f>IF(BF21=0.5,"P"," ")</f>
        <v xml:space="preserve"> </v>
      </c>
      <c r="AA21" s="115" t="str">
        <f>IF(BF21=1,"P"," ")</f>
        <v xml:space="preserve"> </v>
      </c>
      <c r="AB21" s="115" t="str">
        <f>IF(BF21=1.5,"P"," ")</f>
        <v xml:space="preserve"> </v>
      </c>
      <c r="AC21" s="115" t="str">
        <f>IF(BF21=2,"P"," ")</f>
        <v xml:space="preserve"> </v>
      </c>
      <c r="AD21" s="115" t="str">
        <f>IF(BF21=2.5,"P"," ")</f>
        <v xml:space="preserve"> </v>
      </c>
      <c r="AE21" s="115" t="str">
        <f>IF(BF21=3,"P"," ")</f>
        <v xml:space="preserve"> </v>
      </c>
      <c r="AF21" s="115" t="str">
        <f>IF(BF21=3.5,"P"," ")</f>
        <v xml:space="preserve"> </v>
      </c>
      <c r="AG21" s="115" t="str">
        <f>IF(BF21=4,"P"," ")</f>
        <v xml:space="preserve"> </v>
      </c>
      <c r="AH21" s="116">
        <f t="shared" ref="AH21:AH24" si="0">AV21+BA21+BF21</f>
        <v>0</v>
      </c>
      <c r="AI21" s="117">
        <f t="shared" ref="AI21:AI24" si="1">(I21*AH21)/10</f>
        <v>0</v>
      </c>
      <c r="AJ21" s="1291"/>
      <c r="AK21" s="1292"/>
      <c r="AL21" s="1292"/>
      <c r="AM21" s="1292"/>
      <c r="AN21" s="1292"/>
      <c r="AO21" s="1292"/>
      <c r="AP21" s="1293"/>
      <c r="AQ21" s="150"/>
      <c r="AR21" s="151"/>
      <c r="AS21" s="152"/>
      <c r="AT21" s="153"/>
      <c r="AU21" s="118">
        <f t="shared" ref="AU21:AU24" si="2">IF(AT21=0,0,(AT21/AS21)*100)</f>
        <v>0</v>
      </c>
      <c r="AV21" s="118">
        <f t="shared" ref="AV21:AV24" si="3">IF(AT21=0,0,IF(AU21&gt;100,3,IF(AU21&gt;=90,2.5,IF(AU21&gt;=80,2,IF(AU21&gt;=70,1.5,IF(AU21&gt;=60,1,0.5))))))</f>
        <v>0</v>
      </c>
      <c r="AW21" s="154"/>
      <c r="AX21" s="152"/>
      <c r="AY21" s="153"/>
      <c r="AZ21" s="119">
        <f t="shared" ref="AZ21:AZ24" si="4">IF(AY21=0,0,(AY21/AX21)*100)</f>
        <v>0</v>
      </c>
      <c r="BA21" s="119">
        <f t="shared" ref="BA21:BA24" si="5">IF(AY21=0,0,IF(AZ21&gt;100,3,IF(AZ21&gt;=90,2.5,IF(AZ21&gt;=80,2,IF(AZ21&gt;=70,1.5,IF(AZ21&gt;=60,1,0.5))))))</f>
        <v>0</v>
      </c>
      <c r="BB21" s="155"/>
      <c r="BC21" s="152"/>
      <c r="BD21" s="153"/>
      <c r="BE21" s="120">
        <f t="shared" ref="BE21:BE24" si="6">IF(BD21=0,0,(BD21/BC21)*100)</f>
        <v>0</v>
      </c>
      <c r="BF21" s="120">
        <f t="shared" ref="BF21:BF24" si="7">IF(BD21=0,0,IF(BE21&gt;100,4,IF(BE21&gt;=95,3.5,IF(BE21&gt;=90,3,IF(BE21&gt;=85,2.5,IF(BE21&gt;=80,2,IF(BE21&gt;=75,1.5,IF(BE21&gt;=70,1,0.5))))))))</f>
        <v>0</v>
      </c>
    </row>
    <row r="22" spans="2:60" s="156" customFormat="1" ht="50.25" customHeight="1" x14ac:dyDescent="0.2">
      <c r="B22" s="1286" t="s">
        <v>278</v>
      </c>
      <c r="C22" s="1287"/>
      <c r="D22" s="1287"/>
      <c r="E22" s="1287"/>
      <c r="F22" s="1287"/>
      <c r="G22" s="1287"/>
      <c r="H22" s="1288"/>
      <c r="I22" s="1289"/>
      <c r="J22" s="1290"/>
      <c r="K22" s="149"/>
      <c r="L22" s="149"/>
      <c r="M22" s="149"/>
      <c r="N22" s="113" t="str">
        <f>IF(AV22=0.5,"P"," ")</f>
        <v xml:space="preserve"> </v>
      </c>
      <c r="O22" s="113" t="str">
        <f>IF(AV22=1,"P"," ")</f>
        <v xml:space="preserve"> </v>
      </c>
      <c r="P22" s="113" t="str">
        <f>IF(AV22=1.5,"P"," ")</f>
        <v xml:space="preserve"> </v>
      </c>
      <c r="Q22" s="113" t="str">
        <f>IF(AV22=2,"P"," ")</f>
        <v xml:space="preserve"> </v>
      </c>
      <c r="R22" s="113" t="str">
        <f>IF(AV22=2.5,"P"," ")</f>
        <v xml:space="preserve"> </v>
      </c>
      <c r="S22" s="113" t="str">
        <f>IF(AV22=3,"P"," ")</f>
        <v xml:space="preserve"> </v>
      </c>
      <c r="T22" s="114" t="str">
        <f>IF(BA22=0.5,"P"," ")</f>
        <v xml:space="preserve"> </v>
      </c>
      <c r="U22" s="114" t="str">
        <f>IF(BA22=1,"P"," ")</f>
        <v xml:space="preserve"> </v>
      </c>
      <c r="V22" s="114" t="str">
        <f>IF(BA22=1.5,"P"," ")</f>
        <v xml:space="preserve"> </v>
      </c>
      <c r="W22" s="114" t="str">
        <f>IF(BA22=2,"P"," ")</f>
        <v xml:space="preserve"> </v>
      </c>
      <c r="X22" s="114" t="str">
        <f>IF(BA22=2.5,"P"," ")</f>
        <v xml:space="preserve"> </v>
      </c>
      <c r="Y22" s="114" t="str">
        <f>IF(BA22=3,"P"," ")</f>
        <v xml:space="preserve"> </v>
      </c>
      <c r="Z22" s="115" t="str">
        <f>IF(BF22=0.5,"P"," ")</f>
        <v xml:space="preserve"> </v>
      </c>
      <c r="AA22" s="115" t="str">
        <f>IF(BF22=1,"P"," ")</f>
        <v xml:space="preserve"> </v>
      </c>
      <c r="AB22" s="115" t="str">
        <f>IF(BF22=1.5,"P"," ")</f>
        <v xml:space="preserve"> </v>
      </c>
      <c r="AC22" s="115" t="str">
        <f>IF(BF22=2,"P"," ")</f>
        <v xml:space="preserve"> </v>
      </c>
      <c r="AD22" s="115" t="str">
        <f>IF(BF22=2.5,"P"," ")</f>
        <v xml:space="preserve"> </v>
      </c>
      <c r="AE22" s="115" t="str">
        <f>IF(BF22=3,"P"," ")</f>
        <v xml:space="preserve"> </v>
      </c>
      <c r="AF22" s="115" t="str">
        <f>IF(BF22=3.5,"P"," ")</f>
        <v xml:space="preserve"> </v>
      </c>
      <c r="AG22" s="115" t="str">
        <f>IF(BF22=4,"P"," ")</f>
        <v xml:space="preserve"> </v>
      </c>
      <c r="AH22" s="116">
        <f t="shared" si="0"/>
        <v>0</v>
      </c>
      <c r="AI22" s="117">
        <f t="shared" si="1"/>
        <v>0</v>
      </c>
      <c r="AJ22" s="1291"/>
      <c r="AK22" s="1292"/>
      <c r="AL22" s="1292"/>
      <c r="AM22" s="1292"/>
      <c r="AN22" s="1292"/>
      <c r="AO22" s="1292"/>
      <c r="AP22" s="1293"/>
      <c r="AQ22" s="150"/>
      <c r="AR22" s="151"/>
      <c r="AS22" s="152"/>
      <c r="AT22" s="153"/>
      <c r="AU22" s="118">
        <f t="shared" si="2"/>
        <v>0</v>
      </c>
      <c r="AV22" s="118">
        <f t="shared" si="3"/>
        <v>0</v>
      </c>
      <c r="AW22" s="154"/>
      <c r="AX22" s="152"/>
      <c r="AY22" s="153"/>
      <c r="AZ22" s="119">
        <f t="shared" si="4"/>
        <v>0</v>
      </c>
      <c r="BA22" s="119">
        <f t="shared" si="5"/>
        <v>0</v>
      </c>
      <c r="BB22" s="155"/>
      <c r="BC22" s="152"/>
      <c r="BD22" s="153"/>
      <c r="BE22" s="120">
        <f t="shared" si="6"/>
        <v>0</v>
      </c>
      <c r="BF22" s="120">
        <f t="shared" si="7"/>
        <v>0</v>
      </c>
    </row>
    <row r="23" spans="2:60" s="156" customFormat="1" ht="50.25" customHeight="1" x14ac:dyDescent="0.2">
      <c r="B23" s="1286" t="s">
        <v>120</v>
      </c>
      <c r="C23" s="1287"/>
      <c r="D23" s="1287"/>
      <c r="E23" s="1287"/>
      <c r="F23" s="1287"/>
      <c r="G23" s="1287"/>
      <c r="H23" s="1288"/>
      <c r="I23" s="1289"/>
      <c r="J23" s="1290"/>
      <c r="K23" s="149"/>
      <c r="L23" s="149"/>
      <c r="M23" s="149"/>
      <c r="N23" s="113" t="str">
        <f t="shared" ref="N23:N24" si="8">IF(AV23=0.5,"P"," ")</f>
        <v xml:space="preserve"> </v>
      </c>
      <c r="O23" s="113" t="str">
        <f t="shared" ref="O23:O24" si="9">IF(AV23=1,"P"," ")</f>
        <v xml:space="preserve"> </v>
      </c>
      <c r="P23" s="113" t="str">
        <f t="shared" ref="P23:P24" si="10">IF(AV23=1.5,"P"," ")</f>
        <v xml:space="preserve"> </v>
      </c>
      <c r="Q23" s="113" t="str">
        <f t="shared" ref="Q23:Q24" si="11">IF(AV23=2,"P"," ")</f>
        <v xml:space="preserve"> </v>
      </c>
      <c r="R23" s="113" t="str">
        <f t="shared" ref="R23:R24" si="12">IF(AV23=2.5,"P"," ")</f>
        <v xml:space="preserve"> </v>
      </c>
      <c r="S23" s="113" t="str">
        <f t="shared" ref="S23:S24" si="13">IF(AV23=3,"P"," ")</f>
        <v xml:space="preserve"> </v>
      </c>
      <c r="T23" s="114" t="str">
        <f t="shared" ref="T23:T24" si="14">IF(BA23=0.5,"P"," ")</f>
        <v xml:space="preserve"> </v>
      </c>
      <c r="U23" s="114" t="str">
        <f t="shared" ref="U23:U24" si="15">IF(BA23=1,"P"," ")</f>
        <v xml:space="preserve"> </v>
      </c>
      <c r="V23" s="114" t="str">
        <f t="shared" ref="V23:V24" si="16">IF(BA23=1.5,"P"," ")</f>
        <v xml:space="preserve"> </v>
      </c>
      <c r="W23" s="114" t="str">
        <f t="shared" ref="W23:W24" si="17">IF(BA23=2,"P"," ")</f>
        <v xml:space="preserve"> </v>
      </c>
      <c r="X23" s="114" t="str">
        <f t="shared" ref="X23:X24" si="18">IF(BA23=2.5,"P"," ")</f>
        <v xml:space="preserve"> </v>
      </c>
      <c r="Y23" s="114" t="str">
        <f t="shared" ref="Y23:Y24" si="19">IF(BA23=3,"P"," ")</f>
        <v xml:space="preserve"> </v>
      </c>
      <c r="Z23" s="115" t="str">
        <f t="shared" ref="Z23:Z24" si="20">IF(BF23=0.5,"P"," ")</f>
        <v xml:space="preserve"> </v>
      </c>
      <c r="AA23" s="115" t="str">
        <f t="shared" ref="AA23:AA24" si="21">IF(BF23=1,"P"," ")</f>
        <v xml:space="preserve"> </v>
      </c>
      <c r="AB23" s="115" t="str">
        <f t="shared" ref="AB23:AB24" si="22">IF(BF23=1.5,"P"," ")</f>
        <v xml:space="preserve"> </v>
      </c>
      <c r="AC23" s="115" t="str">
        <f t="shared" ref="AC23:AC24" si="23">IF(BF23=2,"P"," ")</f>
        <v xml:space="preserve"> </v>
      </c>
      <c r="AD23" s="115" t="str">
        <f t="shared" ref="AD23:AD24" si="24">IF(BF23=2.5,"P"," ")</f>
        <v xml:space="preserve"> </v>
      </c>
      <c r="AE23" s="115" t="str">
        <f t="shared" ref="AE23:AE24" si="25">IF(BF23=3,"P"," ")</f>
        <v xml:space="preserve"> </v>
      </c>
      <c r="AF23" s="115" t="str">
        <f t="shared" ref="AF23:AF24" si="26">IF(BF23=3.5,"P"," ")</f>
        <v xml:space="preserve"> </v>
      </c>
      <c r="AG23" s="115" t="str">
        <f t="shared" ref="AG23:AG24" si="27">IF(BF23=4,"P"," ")</f>
        <v xml:space="preserve"> </v>
      </c>
      <c r="AH23" s="116">
        <f t="shared" si="0"/>
        <v>0</v>
      </c>
      <c r="AI23" s="117">
        <f t="shared" si="1"/>
        <v>0</v>
      </c>
      <c r="AJ23" s="1291"/>
      <c r="AK23" s="1292"/>
      <c r="AL23" s="1292"/>
      <c r="AM23" s="1292"/>
      <c r="AN23" s="1292"/>
      <c r="AO23" s="1292"/>
      <c r="AP23" s="1293"/>
      <c r="AQ23" s="150"/>
      <c r="AR23" s="151"/>
      <c r="AS23" s="152"/>
      <c r="AT23" s="153"/>
      <c r="AU23" s="118">
        <f t="shared" si="2"/>
        <v>0</v>
      </c>
      <c r="AV23" s="118">
        <f t="shared" si="3"/>
        <v>0</v>
      </c>
      <c r="AW23" s="154"/>
      <c r="AX23" s="152"/>
      <c r="AY23" s="153"/>
      <c r="AZ23" s="119">
        <f t="shared" si="4"/>
        <v>0</v>
      </c>
      <c r="BA23" s="119">
        <f t="shared" si="5"/>
        <v>0</v>
      </c>
      <c r="BB23" s="155"/>
      <c r="BC23" s="152"/>
      <c r="BD23" s="153"/>
      <c r="BE23" s="120">
        <f t="shared" si="6"/>
        <v>0</v>
      </c>
      <c r="BF23" s="120">
        <f t="shared" si="7"/>
        <v>0</v>
      </c>
    </row>
    <row r="24" spans="2:60" s="156" customFormat="1" ht="50.25" customHeight="1" x14ac:dyDescent="0.2">
      <c r="B24" s="1286" t="s">
        <v>106</v>
      </c>
      <c r="C24" s="1287"/>
      <c r="D24" s="1287"/>
      <c r="E24" s="1287"/>
      <c r="F24" s="1287"/>
      <c r="G24" s="1287"/>
      <c r="H24" s="1288"/>
      <c r="I24" s="1289"/>
      <c r="J24" s="1290"/>
      <c r="K24" s="149"/>
      <c r="L24" s="149"/>
      <c r="M24" s="149"/>
      <c r="N24" s="113" t="str">
        <f t="shared" si="8"/>
        <v xml:space="preserve"> </v>
      </c>
      <c r="O24" s="113" t="str">
        <f t="shared" si="9"/>
        <v xml:space="preserve"> </v>
      </c>
      <c r="P24" s="113" t="str">
        <f t="shared" si="10"/>
        <v xml:space="preserve"> </v>
      </c>
      <c r="Q24" s="113" t="str">
        <f t="shared" si="11"/>
        <v xml:space="preserve"> </v>
      </c>
      <c r="R24" s="113" t="str">
        <f t="shared" si="12"/>
        <v xml:space="preserve"> </v>
      </c>
      <c r="S24" s="113" t="str">
        <f t="shared" si="13"/>
        <v xml:space="preserve"> </v>
      </c>
      <c r="T24" s="114" t="str">
        <f t="shared" si="14"/>
        <v xml:space="preserve"> </v>
      </c>
      <c r="U24" s="114" t="str">
        <f t="shared" si="15"/>
        <v xml:space="preserve"> </v>
      </c>
      <c r="V24" s="114" t="str">
        <f t="shared" si="16"/>
        <v xml:space="preserve"> </v>
      </c>
      <c r="W24" s="114" t="str">
        <f t="shared" si="17"/>
        <v xml:space="preserve"> </v>
      </c>
      <c r="X24" s="114" t="str">
        <f t="shared" si="18"/>
        <v xml:space="preserve"> </v>
      </c>
      <c r="Y24" s="114" t="str">
        <f t="shared" si="19"/>
        <v xml:space="preserve"> </v>
      </c>
      <c r="Z24" s="115" t="str">
        <f t="shared" si="20"/>
        <v xml:space="preserve"> </v>
      </c>
      <c r="AA24" s="115" t="str">
        <f t="shared" si="21"/>
        <v xml:space="preserve"> </v>
      </c>
      <c r="AB24" s="115" t="str">
        <f t="shared" si="22"/>
        <v xml:space="preserve"> </v>
      </c>
      <c r="AC24" s="115" t="str">
        <f t="shared" si="23"/>
        <v xml:space="preserve"> </v>
      </c>
      <c r="AD24" s="115" t="str">
        <f t="shared" si="24"/>
        <v xml:space="preserve"> </v>
      </c>
      <c r="AE24" s="115" t="str">
        <f t="shared" si="25"/>
        <v xml:space="preserve"> </v>
      </c>
      <c r="AF24" s="115" t="str">
        <f t="shared" si="26"/>
        <v xml:space="preserve"> </v>
      </c>
      <c r="AG24" s="115" t="str">
        <f t="shared" si="27"/>
        <v xml:space="preserve"> </v>
      </c>
      <c r="AH24" s="116">
        <f t="shared" si="0"/>
        <v>0</v>
      </c>
      <c r="AI24" s="117">
        <f t="shared" si="1"/>
        <v>0</v>
      </c>
      <c r="AJ24" s="1291"/>
      <c r="AK24" s="1292"/>
      <c r="AL24" s="1292"/>
      <c r="AM24" s="1292"/>
      <c r="AN24" s="1292"/>
      <c r="AO24" s="1292"/>
      <c r="AP24" s="1293"/>
      <c r="AQ24" s="150"/>
      <c r="AR24" s="151"/>
      <c r="AS24" s="152"/>
      <c r="AT24" s="153"/>
      <c r="AU24" s="118">
        <f t="shared" si="2"/>
        <v>0</v>
      </c>
      <c r="AV24" s="118">
        <f t="shared" si="3"/>
        <v>0</v>
      </c>
      <c r="AW24" s="154"/>
      <c r="AX24" s="152"/>
      <c r="AY24" s="153"/>
      <c r="AZ24" s="119">
        <f t="shared" si="4"/>
        <v>0</v>
      </c>
      <c r="BA24" s="119">
        <f t="shared" si="5"/>
        <v>0</v>
      </c>
      <c r="BB24" s="155"/>
      <c r="BC24" s="152"/>
      <c r="BD24" s="153"/>
      <c r="BE24" s="120">
        <f t="shared" si="6"/>
        <v>0</v>
      </c>
      <c r="BF24" s="120">
        <f t="shared" si="7"/>
        <v>0</v>
      </c>
    </row>
    <row r="25" spans="2:60" s="157" customFormat="1" ht="20.25" customHeight="1" x14ac:dyDescent="0.2">
      <c r="B25" s="1309" t="s">
        <v>43</v>
      </c>
      <c r="C25" s="1310"/>
      <c r="D25" s="1310"/>
      <c r="E25" s="1310"/>
      <c r="F25" s="1310"/>
      <c r="G25" s="1310"/>
      <c r="H25" s="1311"/>
      <c r="I25" s="1312">
        <f>SUMIF(I20:J24,"&gt;0",I20:J24)</f>
        <v>0</v>
      </c>
      <c r="J25" s="1313"/>
      <c r="K25" s="1314" t="s">
        <v>98</v>
      </c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315"/>
      <c r="AA25" s="1315"/>
      <c r="AB25" s="1315"/>
      <c r="AC25" s="1315"/>
      <c r="AD25" s="1315"/>
      <c r="AE25" s="1315"/>
      <c r="AF25" s="1315"/>
      <c r="AG25" s="1315"/>
      <c r="AH25" s="1316"/>
      <c r="AI25" s="121">
        <f>SUMIF(AI20:AI24,"&gt;0",AI20:AI24)</f>
        <v>0</v>
      </c>
      <c r="AS25" s="158"/>
    </row>
    <row r="26" spans="2:60" ht="3" customHeight="1" x14ac:dyDescent="0.2">
      <c r="BB26" s="124"/>
      <c r="BC26" s="125"/>
      <c r="BD26" s="125"/>
      <c r="BE26" s="126"/>
      <c r="BF26" s="123"/>
      <c r="BG26" s="124"/>
      <c r="BH26" s="125"/>
    </row>
    <row r="27" spans="2:60" ht="3" customHeight="1" x14ac:dyDescent="0.2">
      <c r="BB27" s="124"/>
      <c r="BC27" s="125"/>
      <c r="BD27" s="125"/>
      <c r="BE27" s="126"/>
      <c r="BF27" s="123"/>
      <c r="BG27" s="124"/>
      <c r="BH27" s="125"/>
    </row>
    <row r="28" spans="2:60" s="159" customFormat="1" ht="15.75" customHeight="1" x14ac:dyDescent="0.2">
      <c r="B28" s="1100" t="s">
        <v>203</v>
      </c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0"/>
      <c r="AF28" s="1100"/>
      <c r="AG28" s="1100"/>
      <c r="AH28" s="1100"/>
      <c r="AI28" s="1100"/>
      <c r="AJ28" s="1100"/>
      <c r="AK28" s="1100"/>
      <c r="AL28" s="1100"/>
      <c r="AM28" s="1100"/>
      <c r="AN28" s="1100"/>
      <c r="AO28" s="1100"/>
      <c r="AP28" s="1100"/>
      <c r="AV28" s="160"/>
      <c r="AW28" s="160"/>
      <c r="AX28" s="160"/>
      <c r="AY28" s="160"/>
      <c r="AZ28" s="160"/>
      <c r="BA28" s="160"/>
      <c r="BB28" s="161"/>
      <c r="BC28" s="161"/>
      <c r="BD28" s="161"/>
      <c r="BE28" s="160"/>
      <c r="BF28" s="160"/>
      <c r="BG28" s="161"/>
      <c r="BH28" s="161"/>
    </row>
    <row r="29" spans="2:60" s="406" customFormat="1" ht="21.75" customHeight="1" x14ac:dyDescent="0.2">
      <c r="B29" s="238" t="s">
        <v>225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S29" s="1101" t="s">
        <v>37</v>
      </c>
      <c r="AT29" s="1101"/>
      <c r="AU29" s="1101"/>
      <c r="AV29" s="807" t="s">
        <v>41</v>
      </c>
      <c r="AX29" s="1108" t="s">
        <v>37</v>
      </c>
      <c r="AY29" s="1108"/>
      <c r="AZ29" s="1108"/>
      <c r="BA29" s="809" t="s">
        <v>41</v>
      </c>
      <c r="BC29" s="1109" t="s">
        <v>33</v>
      </c>
      <c r="BD29" s="1109"/>
      <c r="BE29" s="1109"/>
      <c r="BF29" s="811" t="s">
        <v>41</v>
      </c>
      <c r="BG29" s="237"/>
    </row>
    <row r="30" spans="2:60" s="162" customFormat="1" ht="15.75" customHeight="1" x14ac:dyDescent="0.2">
      <c r="B30" s="1110" t="s">
        <v>50</v>
      </c>
      <c r="C30" s="1111"/>
      <c r="D30" s="1111"/>
      <c r="E30" s="1111"/>
      <c r="F30" s="1111"/>
      <c r="G30" s="1111"/>
      <c r="H30" s="1111"/>
      <c r="I30" s="1111"/>
      <c r="J30" s="1111"/>
      <c r="K30" s="1111"/>
      <c r="L30" s="1111"/>
      <c r="M30" s="1112"/>
      <c r="N30" s="1116" t="s">
        <v>20</v>
      </c>
      <c r="O30" s="1117"/>
      <c r="P30" s="1117"/>
      <c r="Q30" s="1118"/>
      <c r="R30" s="1122" t="s">
        <v>45</v>
      </c>
      <c r="S30" s="1123"/>
      <c r="T30" s="1123"/>
      <c r="U30" s="1124"/>
      <c r="V30" s="1122" t="s">
        <v>45</v>
      </c>
      <c r="W30" s="1123"/>
      <c r="X30" s="1123"/>
      <c r="Y30" s="1124"/>
      <c r="Z30" s="1110"/>
      <c r="AA30" s="1111"/>
      <c r="AB30" s="1111"/>
      <c r="AC30" s="1112"/>
      <c r="AD30" s="1125" t="s">
        <v>55</v>
      </c>
      <c r="AE30" s="1126"/>
      <c r="AF30" s="1126"/>
      <c r="AG30" s="1127"/>
      <c r="AH30" s="1102" t="s">
        <v>56</v>
      </c>
      <c r="AI30" s="1103"/>
      <c r="AJ30" s="1103"/>
      <c r="AK30" s="1103"/>
      <c r="AL30" s="1103"/>
      <c r="AM30" s="1103"/>
      <c r="AN30" s="1103"/>
      <c r="AO30" s="1103"/>
      <c r="AP30" s="1104"/>
      <c r="AQ30" s="123"/>
      <c r="AR30" s="123"/>
      <c r="AS30" s="812" t="s">
        <v>38</v>
      </c>
      <c r="AT30" s="812"/>
      <c r="AU30" s="812"/>
      <c r="AV30" s="807"/>
      <c r="AW30" s="123"/>
      <c r="AX30" s="813" t="s">
        <v>39</v>
      </c>
      <c r="AY30" s="813"/>
      <c r="AZ30" s="813"/>
      <c r="BA30" s="809"/>
      <c r="BC30" s="814" t="s">
        <v>40</v>
      </c>
      <c r="BD30" s="814"/>
      <c r="BE30" s="814"/>
      <c r="BF30" s="811"/>
    </row>
    <row r="31" spans="2:60" s="162" customFormat="1" ht="15.75" customHeight="1" x14ac:dyDescent="0.2">
      <c r="B31" s="1113"/>
      <c r="C31" s="1114"/>
      <c r="D31" s="1114"/>
      <c r="E31" s="1114"/>
      <c r="F31" s="1114"/>
      <c r="G31" s="1114"/>
      <c r="H31" s="1114"/>
      <c r="I31" s="1114"/>
      <c r="J31" s="1114"/>
      <c r="K31" s="1114"/>
      <c r="L31" s="1114"/>
      <c r="M31" s="1115"/>
      <c r="N31" s="1119"/>
      <c r="O31" s="1120"/>
      <c r="P31" s="1120"/>
      <c r="Q31" s="1121"/>
      <c r="R31" s="1131" t="s">
        <v>53</v>
      </c>
      <c r="S31" s="1132"/>
      <c r="T31" s="1132"/>
      <c r="U31" s="1133"/>
      <c r="V31" s="1134" t="s">
        <v>54</v>
      </c>
      <c r="W31" s="1135"/>
      <c r="X31" s="1135"/>
      <c r="Y31" s="1136"/>
      <c r="Z31" s="401"/>
      <c r="AA31" s="402"/>
      <c r="AB31" s="402"/>
      <c r="AC31" s="403"/>
      <c r="AD31" s="1128"/>
      <c r="AE31" s="1129"/>
      <c r="AF31" s="1129"/>
      <c r="AG31" s="1130"/>
      <c r="AH31" s="1105"/>
      <c r="AI31" s="1106"/>
      <c r="AJ31" s="1106"/>
      <c r="AK31" s="1106"/>
      <c r="AL31" s="1106"/>
      <c r="AM31" s="1106"/>
      <c r="AN31" s="1106"/>
      <c r="AO31" s="1106"/>
      <c r="AP31" s="1107"/>
      <c r="AQ31" s="123"/>
      <c r="AR31" s="123"/>
      <c r="AS31" s="815" t="s">
        <v>32</v>
      </c>
      <c r="AT31" s="815"/>
      <c r="AU31" s="815"/>
      <c r="AV31" s="807"/>
      <c r="AW31" s="123"/>
      <c r="AX31" s="816" t="s">
        <v>32</v>
      </c>
      <c r="AY31" s="816"/>
      <c r="AZ31" s="816"/>
      <c r="BA31" s="809"/>
      <c r="BC31" s="817" t="s">
        <v>32</v>
      </c>
      <c r="BD31" s="817"/>
      <c r="BE31" s="817"/>
      <c r="BF31" s="811"/>
    </row>
    <row r="32" spans="2:60" s="162" customFormat="1" ht="15.75" customHeight="1" thickBot="1" x14ac:dyDescent="0.25">
      <c r="B32" s="1113"/>
      <c r="C32" s="1114"/>
      <c r="D32" s="1114"/>
      <c r="E32" s="1114"/>
      <c r="F32" s="1114"/>
      <c r="G32" s="1114"/>
      <c r="H32" s="1114"/>
      <c r="I32" s="1114"/>
      <c r="J32" s="1114"/>
      <c r="K32" s="1114"/>
      <c r="L32" s="1114"/>
      <c r="M32" s="1115"/>
      <c r="N32" s="1119"/>
      <c r="O32" s="1120"/>
      <c r="P32" s="1120"/>
      <c r="Q32" s="1121"/>
      <c r="R32" s="1131"/>
      <c r="S32" s="1132"/>
      <c r="T32" s="1132"/>
      <c r="U32" s="1133"/>
      <c r="V32" s="1134"/>
      <c r="W32" s="1135"/>
      <c r="X32" s="1135"/>
      <c r="Y32" s="1136"/>
      <c r="Z32" s="1119" t="s">
        <v>44</v>
      </c>
      <c r="AA32" s="1120"/>
      <c r="AB32" s="1120"/>
      <c r="AC32" s="1121"/>
      <c r="AD32" s="1137" t="s">
        <v>108</v>
      </c>
      <c r="AE32" s="1138"/>
      <c r="AF32" s="1138"/>
      <c r="AG32" s="1139"/>
      <c r="AH32" s="1140" t="s">
        <v>57</v>
      </c>
      <c r="AI32" s="1140"/>
      <c r="AJ32" s="1140"/>
      <c r="AK32" s="1140"/>
      <c r="AL32" s="1140"/>
      <c r="AM32" s="1140"/>
      <c r="AN32" s="1140"/>
      <c r="AO32" s="1140"/>
      <c r="AP32" s="1140"/>
      <c r="AQ32" s="123"/>
      <c r="AR32" s="123"/>
      <c r="AS32" s="804" t="s">
        <v>34</v>
      </c>
      <c r="AT32" s="804"/>
      <c r="AU32" s="804"/>
      <c r="AV32" s="166">
        <v>0.5</v>
      </c>
      <c r="AW32" s="167"/>
      <c r="AX32" s="805" t="s">
        <v>34</v>
      </c>
      <c r="AY32" s="805"/>
      <c r="AZ32" s="805"/>
      <c r="BA32" s="168">
        <v>0.5</v>
      </c>
      <c r="BB32" s="169"/>
      <c r="BC32" s="801" t="s">
        <v>35</v>
      </c>
      <c r="BD32" s="801"/>
      <c r="BE32" s="801"/>
      <c r="BF32" s="170">
        <v>0.5</v>
      </c>
    </row>
    <row r="33" spans="1:60" s="176" customFormat="1" ht="15.75" customHeight="1" thickTop="1" x14ac:dyDescent="0.35">
      <c r="B33" s="1148" t="s">
        <v>30</v>
      </c>
      <c r="C33" s="1149"/>
      <c r="D33" s="1149"/>
      <c r="E33" s="1149"/>
      <c r="F33" s="1149"/>
      <c r="G33" s="1149"/>
      <c r="H33" s="1149"/>
      <c r="I33" s="1149"/>
      <c r="J33" s="1149"/>
      <c r="K33" s="1149"/>
      <c r="L33" s="1149"/>
      <c r="M33" s="1150"/>
      <c r="N33" s="1148" t="s">
        <v>21</v>
      </c>
      <c r="O33" s="1149"/>
      <c r="P33" s="1149"/>
      <c r="Q33" s="1150"/>
      <c r="R33" s="1148" t="s">
        <v>58</v>
      </c>
      <c r="S33" s="1149"/>
      <c r="T33" s="1149"/>
      <c r="U33" s="1150"/>
      <c r="V33" s="1148" t="s">
        <v>22</v>
      </c>
      <c r="W33" s="1149"/>
      <c r="X33" s="1149"/>
      <c r="Y33" s="1150"/>
      <c r="Z33" s="1148" t="s">
        <v>23</v>
      </c>
      <c r="AA33" s="1149"/>
      <c r="AB33" s="1149"/>
      <c r="AC33" s="1150"/>
      <c r="AD33" s="171"/>
      <c r="AE33" s="172"/>
      <c r="AF33" s="1151">
        <v>5</v>
      </c>
      <c r="AG33" s="1152"/>
      <c r="AH33" s="1153" t="s">
        <v>59</v>
      </c>
      <c r="AI33" s="1153"/>
      <c r="AJ33" s="1153"/>
      <c r="AK33" s="1153"/>
      <c r="AL33" s="1153"/>
      <c r="AM33" s="1153"/>
      <c r="AN33" s="1153"/>
      <c r="AO33" s="1153"/>
      <c r="AP33" s="1153"/>
      <c r="AQ33" s="173"/>
      <c r="AR33" s="173"/>
      <c r="AS33" s="804" t="s">
        <v>280</v>
      </c>
      <c r="AT33" s="804"/>
      <c r="AU33" s="804"/>
      <c r="AV33" s="166">
        <v>1</v>
      </c>
      <c r="AW33" s="174"/>
      <c r="AX33" s="805" t="s">
        <v>280</v>
      </c>
      <c r="AY33" s="805"/>
      <c r="AZ33" s="805"/>
      <c r="BA33" s="168">
        <v>1</v>
      </c>
      <c r="BB33" s="175"/>
      <c r="BC33" s="801" t="s">
        <v>284</v>
      </c>
      <c r="BD33" s="801"/>
      <c r="BE33" s="801"/>
      <c r="BF33" s="170">
        <v>1</v>
      </c>
    </row>
    <row r="34" spans="1:60" s="180" customFormat="1" ht="14.25" customHeight="1" x14ac:dyDescent="0.2">
      <c r="B34" s="1141" t="s">
        <v>51</v>
      </c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3"/>
      <c r="N34" s="1144"/>
      <c r="O34" s="1145"/>
      <c r="P34" s="1145"/>
      <c r="Q34" s="1146"/>
      <c r="R34" s="1144"/>
      <c r="S34" s="1145"/>
      <c r="T34" s="1145"/>
      <c r="U34" s="1146"/>
      <c r="V34" s="1144"/>
      <c r="W34" s="1145"/>
      <c r="X34" s="1145"/>
      <c r="Y34" s="1146"/>
      <c r="Z34" s="1144"/>
      <c r="AA34" s="1145"/>
      <c r="AB34" s="1145"/>
      <c r="AC34" s="1146"/>
      <c r="AD34" s="1144"/>
      <c r="AE34" s="1145"/>
      <c r="AF34" s="1145"/>
      <c r="AG34" s="1146"/>
      <c r="AH34" s="1147"/>
      <c r="AI34" s="1147"/>
      <c r="AJ34" s="1147"/>
      <c r="AK34" s="1147"/>
      <c r="AL34" s="1147"/>
      <c r="AM34" s="1147"/>
      <c r="AN34" s="1147"/>
      <c r="AO34" s="1147"/>
      <c r="AP34" s="1147"/>
      <c r="AQ34" s="177"/>
      <c r="AR34" s="177"/>
      <c r="AS34" s="802" t="s">
        <v>281</v>
      </c>
      <c r="AT34" s="802"/>
      <c r="AU34" s="802"/>
      <c r="AV34" s="166">
        <v>1.5</v>
      </c>
      <c r="AW34" s="178"/>
      <c r="AX34" s="803" t="s">
        <v>281</v>
      </c>
      <c r="AY34" s="803"/>
      <c r="AZ34" s="803"/>
      <c r="BA34" s="168">
        <v>1.5</v>
      </c>
      <c r="BB34" s="179"/>
      <c r="BC34" s="800" t="s">
        <v>285</v>
      </c>
      <c r="BD34" s="800"/>
      <c r="BE34" s="800"/>
      <c r="BF34" s="170">
        <v>1.5</v>
      </c>
    </row>
    <row r="35" spans="1:60" s="182" customFormat="1" ht="14.25" customHeight="1" x14ac:dyDescent="0.2">
      <c r="A35" s="225" t="s">
        <v>569</v>
      </c>
      <c r="B35" s="1154" t="str">
        <f>IF(A35="","","1. "&amp;VLOOKUP(A35,SMTN!$A:$E,2,0))</f>
        <v xml:space="preserve">1. การมุ่งผลสัมฤทธิ์ </v>
      </c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6"/>
      <c r="N35" s="1157"/>
      <c r="O35" s="1158"/>
      <c r="P35" s="1158"/>
      <c r="Q35" s="1159"/>
      <c r="R35" s="1157"/>
      <c r="S35" s="1158"/>
      <c r="T35" s="1158"/>
      <c r="U35" s="1159"/>
      <c r="V35" s="1167"/>
      <c r="W35" s="1168"/>
      <c r="X35" s="1168"/>
      <c r="Y35" s="1169"/>
      <c r="Z35" s="1160" t="str">
        <f>IF(V35="","",VLOOKUP((R35&amp;V35),'DATA '!$B$2:$E$37,4,0))</f>
        <v/>
      </c>
      <c r="AA35" s="1161"/>
      <c r="AB35" s="1161"/>
      <c r="AC35" s="1162"/>
      <c r="AD35" s="1163">
        <f t="shared" ref="AD35:AD39" si="28">IF(V35=0,0,(N35*Z35)/5)</f>
        <v>0</v>
      </c>
      <c r="AE35" s="1164"/>
      <c r="AF35" s="1164"/>
      <c r="AG35" s="1165"/>
      <c r="AH35" s="1166"/>
      <c r="AI35" s="1166"/>
      <c r="AJ35" s="1166"/>
      <c r="AK35" s="1166"/>
      <c r="AL35" s="1166"/>
      <c r="AM35" s="1166"/>
      <c r="AN35" s="1166"/>
      <c r="AO35" s="1166"/>
      <c r="AP35" s="1166"/>
      <c r="AQ35" s="181"/>
      <c r="AR35" s="181"/>
      <c r="AS35" s="802" t="s">
        <v>282</v>
      </c>
      <c r="AT35" s="802"/>
      <c r="AU35" s="802"/>
      <c r="AV35" s="166">
        <v>2</v>
      </c>
      <c r="AW35" s="169"/>
      <c r="AX35" s="803" t="s">
        <v>282</v>
      </c>
      <c r="AY35" s="803"/>
      <c r="AZ35" s="803"/>
      <c r="BA35" s="168">
        <v>2</v>
      </c>
      <c r="BB35" s="169"/>
      <c r="BC35" s="800" t="s">
        <v>286</v>
      </c>
      <c r="BD35" s="800"/>
      <c r="BE35" s="800"/>
      <c r="BF35" s="170">
        <v>2</v>
      </c>
    </row>
    <row r="36" spans="1:60" s="182" customFormat="1" ht="14.25" customHeight="1" x14ac:dyDescent="0.2">
      <c r="A36" s="225" t="s">
        <v>570</v>
      </c>
      <c r="B36" s="1154" t="str">
        <f>IF(A36="","","2. "&amp;VLOOKUP(A36,SMTN!$A:$E,2,0))</f>
        <v>2. การยึดมั่นในความถูกต้องและจริยธรรม</v>
      </c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6"/>
      <c r="N36" s="1157"/>
      <c r="O36" s="1158"/>
      <c r="P36" s="1158"/>
      <c r="Q36" s="1159"/>
      <c r="R36" s="1157"/>
      <c r="S36" s="1158"/>
      <c r="T36" s="1158"/>
      <c r="U36" s="1159"/>
      <c r="V36" s="1157"/>
      <c r="W36" s="1158"/>
      <c r="X36" s="1158"/>
      <c r="Y36" s="1159"/>
      <c r="Z36" s="1160" t="str">
        <f>IF(V36="","",VLOOKUP((R36&amp;V36),'DATA '!$B$2:$E$37,4,0))</f>
        <v/>
      </c>
      <c r="AA36" s="1161"/>
      <c r="AB36" s="1161"/>
      <c r="AC36" s="1162"/>
      <c r="AD36" s="1163">
        <f t="shared" si="28"/>
        <v>0</v>
      </c>
      <c r="AE36" s="1164"/>
      <c r="AF36" s="1164"/>
      <c r="AG36" s="1165"/>
      <c r="AH36" s="1166"/>
      <c r="AI36" s="1166"/>
      <c r="AJ36" s="1166"/>
      <c r="AK36" s="1166"/>
      <c r="AL36" s="1166"/>
      <c r="AM36" s="1166"/>
      <c r="AN36" s="1166"/>
      <c r="AO36" s="1166"/>
      <c r="AP36" s="1166"/>
      <c r="AQ36" s="181"/>
      <c r="AR36" s="181"/>
      <c r="AS36" s="802" t="s">
        <v>283</v>
      </c>
      <c r="AT36" s="802"/>
      <c r="AU36" s="802"/>
      <c r="AV36" s="166">
        <v>2.5</v>
      </c>
      <c r="AW36" s="169"/>
      <c r="AX36" s="803" t="s">
        <v>283</v>
      </c>
      <c r="AY36" s="803"/>
      <c r="AZ36" s="803"/>
      <c r="BA36" s="168">
        <v>2.5</v>
      </c>
      <c r="BB36" s="169"/>
      <c r="BC36" s="800" t="s">
        <v>287</v>
      </c>
      <c r="BD36" s="800"/>
      <c r="BE36" s="800"/>
      <c r="BF36" s="170">
        <v>2.5</v>
      </c>
    </row>
    <row r="37" spans="1:60" s="182" customFormat="1" ht="14.25" customHeight="1" x14ac:dyDescent="0.2">
      <c r="A37" s="225" t="s">
        <v>571</v>
      </c>
      <c r="B37" s="1154" t="str">
        <f>IF(A37="","","3. "&amp;VLOOKUP(A37,SMTN!$A:$E,2,0))</f>
        <v xml:space="preserve">3. ความเข้าใจในองค์กรและระบบงาน </v>
      </c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6"/>
      <c r="N37" s="1157"/>
      <c r="O37" s="1158"/>
      <c r="P37" s="1158"/>
      <c r="Q37" s="1159"/>
      <c r="R37" s="1157"/>
      <c r="S37" s="1158"/>
      <c r="T37" s="1158"/>
      <c r="U37" s="1159"/>
      <c r="V37" s="1157"/>
      <c r="W37" s="1158"/>
      <c r="X37" s="1158"/>
      <c r="Y37" s="1159"/>
      <c r="Z37" s="1160" t="str">
        <f>IF(V37="","",VLOOKUP((R37&amp;V37),'DATA '!$B$2:$E$37,4,0))</f>
        <v/>
      </c>
      <c r="AA37" s="1161"/>
      <c r="AB37" s="1161"/>
      <c r="AC37" s="1162"/>
      <c r="AD37" s="1163">
        <f t="shared" si="28"/>
        <v>0</v>
      </c>
      <c r="AE37" s="1164"/>
      <c r="AF37" s="1164"/>
      <c r="AG37" s="1165"/>
      <c r="AH37" s="1166"/>
      <c r="AI37" s="1166"/>
      <c r="AJ37" s="1166"/>
      <c r="AK37" s="1166"/>
      <c r="AL37" s="1166"/>
      <c r="AM37" s="1166"/>
      <c r="AN37" s="1166"/>
      <c r="AO37" s="1166"/>
      <c r="AP37" s="1166"/>
      <c r="AQ37" s="181"/>
      <c r="AR37" s="181"/>
      <c r="AS37" s="804" t="s">
        <v>36</v>
      </c>
      <c r="AT37" s="804"/>
      <c r="AU37" s="804"/>
      <c r="AV37" s="166">
        <v>3</v>
      </c>
      <c r="AW37" s="169"/>
      <c r="AX37" s="805" t="s">
        <v>36</v>
      </c>
      <c r="AY37" s="805"/>
      <c r="AZ37" s="805"/>
      <c r="BA37" s="168">
        <v>3</v>
      </c>
      <c r="BB37" s="169"/>
      <c r="BC37" s="800" t="s">
        <v>288</v>
      </c>
      <c r="BD37" s="800"/>
      <c r="BE37" s="800"/>
      <c r="BF37" s="170">
        <v>3</v>
      </c>
    </row>
    <row r="38" spans="1:60" s="182" customFormat="1" ht="14.25" customHeight="1" x14ac:dyDescent="0.2">
      <c r="A38" s="225" t="s">
        <v>572</v>
      </c>
      <c r="B38" s="1154" t="str">
        <f>IF(A38="","","4. "&amp;VLOOKUP(A38,SMTN!$A:$E,2,0))</f>
        <v xml:space="preserve">4. การบริการเป็นเลิศ </v>
      </c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6"/>
      <c r="N38" s="1157"/>
      <c r="O38" s="1158"/>
      <c r="P38" s="1158"/>
      <c r="Q38" s="1159"/>
      <c r="R38" s="1157"/>
      <c r="S38" s="1158"/>
      <c r="T38" s="1158"/>
      <c r="U38" s="1159"/>
      <c r="V38" s="1157"/>
      <c r="W38" s="1158"/>
      <c r="X38" s="1158"/>
      <c r="Y38" s="1159"/>
      <c r="Z38" s="1160" t="str">
        <f>IF(V38="","",VLOOKUP((R38&amp;V38),'DATA '!$B$2:$E$37,4,0))</f>
        <v/>
      </c>
      <c r="AA38" s="1161"/>
      <c r="AB38" s="1161"/>
      <c r="AC38" s="1162"/>
      <c r="AD38" s="1163">
        <f t="shared" si="28"/>
        <v>0</v>
      </c>
      <c r="AE38" s="1164"/>
      <c r="AF38" s="1164"/>
      <c r="AG38" s="1165"/>
      <c r="AH38" s="1166"/>
      <c r="AI38" s="1166"/>
      <c r="AJ38" s="1166"/>
      <c r="AK38" s="1166"/>
      <c r="AL38" s="1166"/>
      <c r="AM38" s="1166"/>
      <c r="AN38" s="1166"/>
      <c r="AO38" s="1166"/>
      <c r="AP38" s="1166"/>
      <c r="AQ38" s="181"/>
      <c r="AR38" s="181"/>
      <c r="AS38" s="169"/>
      <c r="AT38" s="169"/>
      <c r="AU38" s="183"/>
      <c r="AV38" s="169"/>
      <c r="AW38" s="169"/>
      <c r="AX38" s="169"/>
      <c r="AY38" s="169"/>
      <c r="AZ38" s="184"/>
      <c r="BA38" s="185"/>
      <c r="BB38" s="169"/>
      <c r="BC38" s="800" t="s">
        <v>289</v>
      </c>
      <c r="BD38" s="800"/>
      <c r="BE38" s="800"/>
      <c r="BF38" s="170">
        <v>3.5</v>
      </c>
    </row>
    <row r="39" spans="1:60" s="182" customFormat="1" ht="14.25" customHeight="1" x14ac:dyDescent="0.2">
      <c r="A39" s="225" t="s">
        <v>573</v>
      </c>
      <c r="B39" s="1154" t="str">
        <f>IF(A39="","","5. "&amp;VLOOKUP(A39,SMTN!$A:$E,2,0))</f>
        <v xml:space="preserve">5. การทำงานเป็นทีม </v>
      </c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6"/>
      <c r="N39" s="1157"/>
      <c r="O39" s="1158"/>
      <c r="P39" s="1158"/>
      <c r="Q39" s="1159"/>
      <c r="R39" s="1157"/>
      <c r="S39" s="1158"/>
      <c r="T39" s="1158"/>
      <c r="U39" s="1159"/>
      <c r="V39" s="1157"/>
      <c r="W39" s="1158"/>
      <c r="X39" s="1158"/>
      <c r="Y39" s="1159"/>
      <c r="Z39" s="1160" t="str">
        <f>IF(V39="","",VLOOKUP((R39&amp;V39),'DATA '!$B$2:$E$37,4,0))</f>
        <v/>
      </c>
      <c r="AA39" s="1161"/>
      <c r="AB39" s="1161"/>
      <c r="AC39" s="1162"/>
      <c r="AD39" s="1163">
        <f t="shared" si="28"/>
        <v>0</v>
      </c>
      <c r="AE39" s="1164"/>
      <c r="AF39" s="1164"/>
      <c r="AG39" s="1165"/>
      <c r="AH39" s="1166"/>
      <c r="AI39" s="1166"/>
      <c r="AJ39" s="1166"/>
      <c r="AK39" s="1166"/>
      <c r="AL39" s="1166"/>
      <c r="AM39" s="1166"/>
      <c r="AN39" s="1166"/>
      <c r="AO39" s="1166"/>
      <c r="AP39" s="1166"/>
      <c r="AQ39" s="181"/>
      <c r="AR39" s="181"/>
      <c r="AS39" s="169"/>
      <c r="AT39" s="169"/>
      <c r="AU39" s="183"/>
      <c r="AV39" s="169"/>
      <c r="AW39" s="169"/>
      <c r="AX39" s="169"/>
      <c r="AY39" s="169"/>
      <c r="AZ39" s="184"/>
      <c r="BA39" s="185"/>
      <c r="BB39" s="169"/>
      <c r="BC39" s="801" t="s">
        <v>36</v>
      </c>
      <c r="BD39" s="801"/>
      <c r="BE39" s="801"/>
      <c r="BF39" s="170">
        <v>4</v>
      </c>
    </row>
    <row r="40" spans="1:60" s="180" customFormat="1" ht="14.25" customHeight="1" x14ac:dyDescent="0.2">
      <c r="A40" s="226" t="s">
        <v>1078</v>
      </c>
      <c r="B40" s="1170" t="s">
        <v>245</v>
      </c>
      <c r="C40" s="1171"/>
      <c r="D40" s="1171"/>
      <c r="E40" s="1171"/>
      <c r="F40" s="1171"/>
      <c r="G40" s="1171"/>
      <c r="H40" s="1171"/>
      <c r="I40" s="1171"/>
      <c r="J40" s="1171"/>
      <c r="K40" s="1171"/>
      <c r="L40" s="1171"/>
      <c r="M40" s="1172"/>
      <c r="N40" s="1144"/>
      <c r="O40" s="1145"/>
      <c r="P40" s="1145"/>
      <c r="Q40" s="1146"/>
      <c r="R40" s="1144"/>
      <c r="S40" s="1145"/>
      <c r="T40" s="1145"/>
      <c r="U40" s="1146"/>
      <c r="V40" s="1144"/>
      <c r="W40" s="1145"/>
      <c r="X40" s="1145"/>
      <c r="Y40" s="1146"/>
      <c r="Z40" s="1173" t="str">
        <f>IF(V40="","",#REF!)</f>
        <v/>
      </c>
      <c r="AA40" s="1174"/>
      <c r="AB40" s="1174"/>
      <c r="AC40" s="1175"/>
      <c r="AD40" s="1144"/>
      <c r="AE40" s="1145"/>
      <c r="AF40" s="1145"/>
      <c r="AG40" s="1146"/>
      <c r="AH40" s="1147"/>
      <c r="AI40" s="1147"/>
      <c r="AJ40" s="1147"/>
      <c r="AK40" s="1147"/>
      <c r="AL40" s="1147"/>
      <c r="AM40" s="1147"/>
      <c r="AN40" s="1147"/>
      <c r="AO40" s="1147"/>
      <c r="AP40" s="1147"/>
      <c r="AQ40" s="177"/>
      <c r="AR40" s="177"/>
      <c r="AS40" s="169"/>
      <c r="AT40" s="169"/>
      <c r="AU40" s="183"/>
      <c r="AV40" s="169"/>
      <c r="AW40" s="169"/>
      <c r="AX40" s="169"/>
    </row>
    <row r="41" spans="1:60" s="182" customFormat="1" ht="14.25" customHeight="1" x14ac:dyDescent="0.2">
      <c r="A41" s="479"/>
      <c r="B41" s="1154" t="str">
        <f>IF(A41="","","1. "&amp;VLOOKUP(A41,SMTN!$A:$E,2,0))</f>
        <v/>
      </c>
      <c r="C41" s="1155"/>
      <c r="D41" s="1155"/>
      <c r="E41" s="1155"/>
      <c r="F41" s="1155"/>
      <c r="G41" s="1155"/>
      <c r="H41" s="1155"/>
      <c r="I41" s="1155"/>
      <c r="J41" s="1155"/>
      <c r="K41" s="1155"/>
      <c r="L41" s="1155"/>
      <c r="M41" s="1156"/>
      <c r="N41" s="1157"/>
      <c r="O41" s="1158"/>
      <c r="P41" s="1158"/>
      <c r="Q41" s="1159"/>
      <c r="R41" s="1157"/>
      <c r="S41" s="1158"/>
      <c r="T41" s="1158"/>
      <c r="U41" s="1159"/>
      <c r="V41" s="1157"/>
      <c r="W41" s="1158"/>
      <c r="X41" s="1158"/>
      <c r="Y41" s="1159"/>
      <c r="Z41" s="1160" t="str">
        <f>IF(V41="","",VLOOKUP((R41&amp;V41),'DATA '!$B$2:$E$37,4,0))</f>
        <v/>
      </c>
      <c r="AA41" s="1161"/>
      <c r="AB41" s="1161"/>
      <c r="AC41" s="1162"/>
      <c r="AD41" s="1163">
        <f t="shared" ref="AD41:AD45" si="29">IF(V41=0,0,(N41*Z41)/5)</f>
        <v>0</v>
      </c>
      <c r="AE41" s="1164"/>
      <c r="AF41" s="1164"/>
      <c r="AG41" s="1165"/>
      <c r="AH41" s="1166"/>
      <c r="AI41" s="1166"/>
      <c r="AJ41" s="1166"/>
      <c r="AK41" s="1166"/>
      <c r="AL41" s="1166"/>
      <c r="AM41" s="1166"/>
      <c r="AN41" s="1166"/>
      <c r="AO41" s="1166"/>
      <c r="AP41" s="1166"/>
      <c r="AQ41" s="181"/>
      <c r="AR41" s="181"/>
      <c r="AS41" s="169"/>
      <c r="AT41" s="169"/>
      <c r="AU41" s="183"/>
      <c r="AV41" s="169"/>
      <c r="AW41" s="169"/>
      <c r="AX41" s="169"/>
    </row>
    <row r="42" spans="1:60" s="182" customFormat="1" ht="14.25" customHeight="1" x14ac:dyDescent="0.2">
      <c r="A42" s="479"/>
      <c r="B42" s="1154" t="str">
        <f>IF(A42="","","2. "&amp;VLOOKUP(A42,SMTN!$A:$E,2,0))</f>
        <v/>
      </c>
      <c r="C42" s="1155"/>
      <c r="D42" s="1155"/>
      <c r="E42" s="1155"/>
      <c r="F42" s="1155"/>
      <c r="G42" s="1155"/>
      <c r="H42" s="1155"/>
      <c r="I42" s="1155"/>
      <c r="J42" s="1155"/>
      <c r="K42" s="1155"/>
      <c r="L42" s="1155"/>
      <c r="M42" s="1156"/>
      <c r="N42" s="1157"/>
      <c r="O42" s="1158"/>
      <c r="P42" s="1158"/>
      <c r="Q42" s="1159"/>
      <c r="R42" s="1157"/>
      <c r="S42" s="1158"/>
      <c r="T42" s="1158"/>
      <c r="U42" s="1159"/>
      <c r="V42" s="1157"/>
      <c r="W42" s="1158"/>
      <c r="X42" s="1158"/>
      <c r="Y42" s="1159"/>
      <c r="Z42" s="1160" t="str">
        <f>IF(V42="","",VLOOKUP((R42&amp;V42),'DATA '!$B$2:$E$37,4,0))</f>
        <v/>
      </c>
      <c r="AA42" s="1161"/>
      <c r="AB42" s="1161"/>
      <c r="AC42" s="1162"/>
      <c r="AD42" s="1163">
        <f t="shared" si="29"/>
        <v>0</v>
      </c>
      <c r="AE42" s="1164"/>
      <c r="AF42" s="1164"/>
      <c r="AG42" s="1165"/>
      <c r="AH42" s="1166"/>
      <c r="AI42" s="1166"/>
      <c r="AJ42" s="1166"/>
      <c r="AK42" s="1166"/>
      <c r="AL42" s="1166"/>
      <c r="AM42" s="1166"/>
      <c r="AN42" s="1166"/>
      <c r="AO42" s="1166"/>
      <c r="AP42" s="1166"/>
      <c r="AQ42" s="181"/>
      <c r="AR42" s="181"/>
      <c r="AS42" s="169"/>
      <c r="AT42" s="169"/>
      <c r="AU42" s="183"/>
      <c r="AV42" s="169"/>
      <c r="AW42" s="169"/>
      <c r="AX42" s="169"/>
    </row>
    <row r="43" spans="1:60" s="182" customFormat="1" ht="14.25" customHeight="1" x14ac:dyDescent="0.2">
      <c r="A43" s="479"/>
      <c r="B43" s="1154" t="str">
        <f>IF(A43="","","3. "&amp;VLOOKUP(A43,SMTN!$A:$E,2,0))</f>
        <v/>
      </c>
      <c r="C43" s="1155"/>
      <c r="D43" s="1155"/>
      <c r="E43" s="1155"/>
      <c r="F43" s="1155"/>
      <c r="G43" s="1155"/>
      <c r="H43" s="1155"/>
      <c r="I43" s="1155"/>
      <c r="J43" s="1155"/>
      <c r="K43" s="1155"/>
      <c r="L43" s="1155"/>
      <c r="M43" s="1156"/>
      <c r="N43" s="1157"/>
      <c r="O43" s="1158"/>
      <c r="P43" s="1158"/>
      <c r="Q43" s="1159"/>
      <c r="R43" s="1157"/>
      <c r="S43" s="1158"/>
      <c r="T43" s="1158"/>
      <c r="U43" s="1159"/>
      <c r="V43" s="1157"/>
      <c r="W43" s="1158"/>
      <c r="X43" s="1158"/>
      <c r="Y43" s="1159"/>
      <c r="Z43" s="1160" t="str">
        <f>IF(V43="","",VLOOKUP((R43&amp;V43),'DATA '!$B$2:$E$37,4,0))</f>
        <v/>
      </c>
      <c r="AA43" s="1161"/>
      <c r="AB43" s="1161"/>
      <c r="AC43" s="1162"/>
      <c r="AD43" s="1163">
        <f t="shared" si="29"/>
        <v>0</v>
      </c>
      <c r="AE43" s="1164"/>
      <c r="AF43" s="1164"/>
      <c r="AG43" s="1165"/>
      <c r="AH43" s="1166"/>
      <c r="AI43" s="1166"/>
      <c r="AJ43" s="1166"/>
      <c r="AK43" s="1166"/>
      <c r="AL43" s="1166"/>
      <c r="AM43" s="1166"/>
      <c r="AN43" s="1166"/>
      <c r="AO43" s="1166"/>
      <c r="AP43" s="1166"/>
      <c r="AQ43" s="181"/>
      <c r="AR43" s="181"/>
      <c r="AS43" s="169"/>
      <c r="AT43" s="169"/>
      <c r="AU43" s="183"/>
      <c r="AV43" s="169"/>
      <c r="AW43" s="169"/>
      <c r="AX43" s="169"/>
    </row>
    <row r="44" spans="1:60" s="182" customFormat="1" ht="14.25" customHeight="1" x14ac:dyDescent="0.2">
      <c r="A44" s="479"/>
      <c r="B44" s="1154" t="str">
        <f>IF(A44="","","4. "&amp;VLOOKUP(A44,SMTN!$A:$E,2,0))</f>
        <v/>
      </c>
      <c r="C44" s="1155"/>
      <c r="D44" s="1155"/>
      <c r="E44" s="1155"/>
      <c r="F44" s="1155"/>
      <c r="G44" s="1155"/>
      <c r="H44" s="1155"/>
      <c r="I44" s="1155"/>
      <c r="J44" s="1155"/>
      <c r="K44" s="1155"/>
      <c r="L44" s="1155"/>
      <c r="M44" s="1156"/>
      <c r="N44" s="1157"/>
      <c r="O44" s="1158"/>
      <c r="P44" s="1158"/>
      <c r="Q44" s="1159"/>
      <c r="R44" s="1157"/>
      <c r="S44" s="1158"/>
      <c r="T44" s="1158"/>
      <c r="U44" s="1159"/>
      <c r="V44" s="1157"/>
      <c r="W44" s="1158"/>
      <c r="X44" s="1158"/>
      <c r="Y44" s="1159"/>
      <c r="Z44" s="1160" t="str">
        <f>IF(V44="","",VLOOKUP((R44&amp;V44),'DATA '!$B$2:$E$37,4,0))</f>
        <v/>
      </c>
      <c r="AA44" s="1161"/>
      <c r="AB44" s="1161"/>
      <c r="AC44" s="1162"/>
      <c r="AD44" s="1163">
        <f t="shared" si="29"/>
        <v>0</v>
      </c>
      <c r="AE44" s="1164"/>
      <c r="AF44" s="1164"/>
      <c r="AG44" s="1165"/>
      <c r="AH44" s="1166"/>
      <c r="AI44" s="1166"/>
      <c r="AJ44" s="1166"/>
      <c r="AK44" s="1166"/>
      <c r="AL44" s="1166"/>
      <c r="AM44" s="1166"/>
      <c r="AN44" s="1166"/>
      <c r="AO44" s="1166"/>
      <c r="AP44" s="1166"/>
      <c r="AQ44" s="181"/>
      <c r="AR44" s="181"/>
      <c r="AS44" s="169"/>
      <c r="AT44" s="169"/>
      <c r="AU44" s="183"/>
      <c r="AV44" s="169"/>
      <c r="AW44" s="169"/>
      <c r="AX44" s="169"/>
    </row>
    <row r="45" spans="1:60" s="182" customFormat="1" ht="17.25" x14ac:dyDescent="0.2">
      <c r="A45" s="479"/>
      <c r="B45" s="1154" t="str">
        <f>IF(A45="","","5. "&amp;VLOOKUP(A45,SMTN!$A:$E,2,0))</f>
        <v/>
      </c>
      <c r="C45" s="1155"/>
      <c r="D45" s="1155"/>
      <c r="E45" s="1155"/>
      <c r="F45" s="1155"/>
      <c r="G45" s="1155"/>
      <c r="H45" s="1155"/>
      <c r="I45" s="1155"/>
      <c r="J45" s="1155"/>
      <c r="K45" s="1155"/>
      <c r="L45" s="1155"/>
      <c r="M45" s="1156"/>
      <c r="N45" s="1157"/>
      <c r="O45" s="1158"/>
      <c r="P45" s="1158"/>
      <c r="Q45" s="1159"/>
      <c r="R45" s="1157"/>
      <c r="S45" s="1158"/>
      <c r="T45" s="1158"/>
      <c r="U45" s="1159"/>
      <c r="V45" s="1157"/>
      <c r="W45" s="1158"/>
      <c r="X45" s="1158"/>
      <c r="Y45" s="1159"/>
      <c r="Z45" s="1160" t="str">
        <f>IF(V45="","",VLOOKUP((R45&amp;V45),'DATA '!$B$2:$E$37,4,0))</f>
        <v/>
      </c>
      <c r="AA45" s="1161"/>
      <c r="AB45" s="1161"/>
      <c r="AC45" s="1162"/>
      <c r="AD45" s="1163">
        <f t="shared" si="29"/>
        <v>0</v>
      </c>
      <c r="AE45" s="1164"/>
      <c r="AF45" s="1164"/>
      <c r="AG45" s="1165"/>
      <c r="AH45" s="1166"/>
      <c r="AI45" s="1166"/>
      <c r="AJ45" s="1166"/>
      <c r="AK45" s="1166"/>
      <c r="AL45" s="1166"/>
      <c r="AM45" s="1166"/>
      <c r="AN45" s="1166"/>
      <c r="AO45" s="1166"/>
      <c r="AP45" s="1166"/>
      <c r="AQ45" s="181"/>
      <c r="AR45" s="181"/>
      <c r="AS45" s="169"/>
      <c r="AT45" s="169"/>
      <c r="AU45" s="183"/>
      <c r="AV45" s="169"/>
      <c r="AW45" s="169"/>
      <c r="AX45" s="169"/>
    </row>
    <row r="46" spans="1:60" s="187" customFormat="1" ht="14.25" customHeight="1" x14ac:dyDescent="0.2">
      <c r="A46" s="792" t="s">
        <v>515</v>
      </c>
      <c r="B46" s="1188" t="s">
        <v>100</v>
      </c>
      <c r="C46" s="1189"/>
      <c r="D46" s="1189"/>
      <c r="E46" s="1189"/>
      <c r="F46" s="1189"/>
      <c r="G46" s="1189"/>
      <c r="H46" s="1189"/>
      <c r="I46" s="1189"/>
      <c r="J46" s="1189"/>
      <c r="K46" s="1189"/>
      <c r="L46" s="1189"/>
      <c r="M46" s="1190"/>
      <c r="N46" s="1320">
        <f>SUMIF(N35:Q45,"&gt;0",N35:Q45)</f>
        <v>0</v>
      </c>
      <c r="O46" s="1321"/>
      <c r="P46" s="1321"/>
      <c r="Q46" s="1322"/>
      <c r="R46" s="1194" t="s">
        <v>99</v>
      </c>
      <c r="S46" s="1195"/>
      <c r="T46" s="1195"/>
      <c r="U46" s="1195"/>
      <c r="V46" s="1195"/>
      <c r="W46" s="1195"/>
      <c r="X46" s="1195"/>
      <c r="Y46" s="1195"/>
      <c r="Z46" s="1195"/>
      <c r="AA46" s="1195"/>
      <c r="AB46" s="1195"/>
      <c r="AC46" s="1196"/>
      <c r="AD46" s="1197">
        <f>SUMIF(AD35:AG45,"&gt;0",AD35:AG45)</f>
        <v>0</v>
      </c>
      <c r="AE46" s="1198"/>
      <c r="AF46" s="1198"/>
      <c r="AG46" s="1199"/>
      <c r="AQ46" s="181"/>
      <c r="AR46" s="181"/>
      <c r="AS46" s="169"/>
      <c r="AU46" s="183"/>
      <c r="AV46" s="169"/>
      <c r="AW46" s="169"/>
      <c r="AX46" s="169"/>
      <c r="AY46" s="158"/>
      <c r="AZ46" s="158"/>
      <c r="BA46" s="158"/>
      <c r="BB46" s="188"/>
      <c r="BC46" s="186"/>
      <c r="BD46" s="158"/>
      <c r="BE46" s="189"/>
      <c r="BF46" s="189"/>
    </row>
    <row r="47" spans="1:60" s="190" customFormat="1" ht="3" customHeight="1" x14ac:dyDescent="0.2">
      <c r="A47" s="742"/>
      <c r="AS47" s="169"/>
      <c r="AU47" s="183"/>
      <c r="AV47" s="169"/>
      <c r="AW47" s="169"/>
      <c r="AX47" s="169"/>
      <c r="AY47" s="191"/>
      <c r="AZ47" s="191"/>
      <c r="BA47" s="192"/>
      <c r="BB47" s="192"/>
      <c r="BC47" s="192"/>
      <c r="BD47" s="192"/>
      <c r="BE47" s="193"/>
      <c r="BF47" s="193"/>
      <c r="BG47" s="193"/>
      <c r="BH47" s="191"/>
    </row>
    <row r="48" spans="1:60" s="196" customFormat="1" ht="15.75" customHeight="1" x14ac:dyDescent="0.5">
      <c r="A48" s="742"/>
      <c r="B48" s="194" t="s">
        <v>80</v>
      </c>
      <c r="C48" s="195"/>
      <c r="D48" s="195"/>
      <c r="E48" s="195"/>
      <c r="AQ48" s="190"/>
      <c r="AR48" s="190"/>
      <c r="AS48" s="190"/>
      <c r="AT48" s="190"/>
      <c r="AU48" s="190"/>
      <c r="AV48" s="191"/>
      <c r="AW48" s="191"/>
      <c r="AX48" s="123"/>
      <c r="AY48" s="197"/>
      <c r="AZ48" s="197"/>
      <c r="BA48" s="197"/>
      <c r="BB48" s="197"/>
      <c r="BC48" s="197"/>
      <c r="BD48" s="197"/>
      <c r="BE48" s="198"/>
      <c r="BF48" s="198"/>
      <c r="BG48" s="198"/>
      <c r="BH48" s="197"/>
    </row>
    <row r="49" spans="1:60" s="196" customFormat="1" ht="15.75" customHeight="1" x14ac:dyDescent="0.2">
      <c r="A49" s="388" t="s">
        <v>1108</v>
      </c>
      <c r="B49" s="1200" t="s">
        <v>81</v>
      </c>
      <c r="C49" s="1201"/>
      <c r="D49" s="1201"/>
      <c r="E49" s="1201"/>
      <c r="F49" s="1201"/>
      <c r="G49" s="1201"/>
      <c r="H49" s="1201"/>
      <c r="I49" s="1201"/>
      <c r="J49" s="1201"/>
      <c r="K49" s="1201"/>
      <c r="L49" s="1201"/>
      <c r="M49" s="1202"/>
      <c r="N49" s="1203" t="s">
        <v>82</v>
      </c>
      <c r="O49" s="1203"/>
      <c r="P49" s="1203"/>
      <c r="Q49" s="1203"/>
      <c r="R49" s="1203"/>
      <c r="S49" s="1203"/>
      <c r="T49" s="1203"/>
      <c r="U49" s="1203"/>
      <c r="V49" s="1203"/>
      <c r="W49" s="1203"/>
      <c r="X49" s="1203" t="s">
        <v>83</v>
      </c>
      <c r="Y49" s="1203"/>
      <c r="Z49" s="1203"/>
      <c r="AA49" s="1203"/>
      <c r="AB49" s="1203"/>
      <c r="AC49" s="1203"/>
      <c r="AD49" s="1203"/>
      <c r="AE49" s="1203"/>
      <c r="AF49" s="1203"/>
      <c r="AG49" s="1203"/>
      <c r="AH49" s="1176" t="s">
        <v>84</v>
      </c>
      <c r="AI49" s="1177"/>
      <c r="AJ49" s="1177"/>
      <c r="AK49" s="1177"/>
      <c r="AL49" s="1177"/>
      <c r="AM49" s="1177"/>
      <c r="AN49" s="1177"/>
      <c r="AO49" s="1177"/>
      <c r="AP49" s="1177"/>
      <c r="AQ49" s="190"/>
      <c r="AR49" s="190"/>
      <c r="AS49" s="190"/>
      <c r="AT49" s="190"/>
      <c r="AU49" s="190"/>
      <c r="AV49" s="191"/>
      <c r="AW49" s="191"/>
      <c r="AX49" s="191"/>
      <c r="AY49" s="197"/>
      <c r="AZ49" s="197"/>
      <c r="BA49" s="197"/>
      <c r="BB49" s="197"/>
      <c r="BC49" s="197"/>
      <c r="BD49" s="198"/>
      <c r="BE49" s="198"/>
      <c r="BF49" s="198"/>
      <c r="BG49" s="197"/>
      <c r="BH49" s="197"/>
    </row>
    <row r="50" spans="1:60" s="196" customFormat="1" ht="15.75" customHeight="1" x14ac:dyDescent="0.2">
      <c r="A50" s="388"/>
      <c r="B50" s="1178" t="s">
        <v>30</v>
      </c>
      <c r="C50" s="1179"/>
      <c r="D50" s="1179"/>
      <c r="E50" s="1179"/>
      <c r="F50" s="1179"/>
      <c r="G50" s="1179"/>
      <c r="H50" s="1179"/>
      <c r="I50" s="1179"/>
      <c r="J50" s="1179"/>
      <c r="K50" s="1179"/>
      <c r="L50" s="1179"/>
      <c r="M50" s="1180"/>
      <c r="N50" s="1181" t="s">
        <v>21</v>
      </c>
      <c r="O50" s="1181"/>
      <c r="P50" s="1181"/>
      <c r="Q50" s="1181"/>
      <c r="R50" s="1181"/>
      <c r="S50" s="1181"/>
      <c r="T50" s="1181"/>
      <c r="U50" s="1181"/>
      <c r="V50" s="1181"/>
      <c r="W50" s="1181"/>
      <c r="X50" s="1181" t="s">
        <v>58</v>
      </c>
      <c r="Y50" s="1181"/>
      <c r="Z50" s="1181"/>
      <c r="AA50" s="1181"/>
      <c r="AB50" s="1181"/>
      <c r="AC50" s="1181"/>
      <c r="AD50" s="1181"/>
      <c r="AE50" s="1181"/>
      <c r="AF50" s="1181"/>
      <c r="AG50" s="1181"/>
      <c r="AH50" s="1178"/>
      <c r="AI50" s="1179"/>
      <c r="AJ50" s="1179"/>
      <c r="AK50" s="1179"/>
      <c r="AL50" s="1179"/>
      <c r="AM50" s="1179"/>
      <c r="AN50" s="1179"/>
      <c r="AO50" s="1179"/>
      <c r="AP50" s="1179"/>
      <c r="AQ50" s="190"/>
      <c r="AR50" s="190"/>
      <c r="AS50" s="190"/>
      <c r="AT50" s="190"/>
      <c r="AU50" s="190"/>
      <c r="AV50" s="191"/>
      <c r="AW50" s="191"/>
      <c r="AX50" s="191"/>
      <c r="AY50" s="197"/>
      <c r="AZ50" s="197"/>
      <c r="BA50" s="197"/>
      <c r="BB50" s="197"/>
      <c r="BC50" s="197"/>
      <c r="BD50" s="198"/>
      <c r="BE50" s="198"/>
      <c r="BF50" s="198"/>
      <c r="BG50" s="197"/>
      <c r="BH50" s="197"/>
    </row>
    <row r="51" spans="1:60" s="196" customFormat="1" ht="15.75" customHeight="1" x14ac:dyDescent="0.2">
      <c r="B51" s="1182" t="s">
        <v>85</v>
      </c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4"/>
      <c r="N51" s="1185">
        <f>I25</f>
        <v>0</v>
      </c>
      <c r="O51" s="1185"/>
      <c r="P51" s="1185"/>
      <c r="Q51" s="1185"/>
      <c r="R51" s="1185"/>
      <c r="S51" s="1185"/>
      <c r="T51" s="1185"/>
      <c r="U51" s="1185"/>
      <c r="V51" s="1185"/>
      <c r="W51" s="1185"/>
      <c r="X51" s="1186">
        <f>AI25</f>
        <v>0</v>
      </c>
      <c r="Y51" s="1186"/>
      <c r="Z51" s="1186"/>
      <c r="AA51" s="1186"/>
      <c r="AB51" s="1186"/>
      <c r="AC51" s="1186"/>
      <c r="AD51" s="1186"/>
      <c r="AE51" s="1186"/>
      <c r="AF51" s="1186"/>
      <c r="AG51" s="1186"/>
      <c r="AH51" s="1187"/>
      <c r="AI51" s="1187"/>
      <c r="AJ51" s="1187"/>
      <c r="AK51" s="1187"/>
      <c r="AL51" s="1187"/>
      <c r="AM51" s="1187"/>
      <c r="AN51" s="1187"/>
      <c r="AO51" s="1187"/>
      <c r="AP51" s="1187"/>
      <c r="AQ51" s="190"/>
      <c r="AR51" s="190"/>
      <c r="AS51" s="190"/>
      <c r="AT51" s="190"/>
      <c r="AU51" s="190"/>
      <c r="AV51" s="191"/>
      <c r="AW51" s="191"/>
      <c r="AX51" s="191"/>
      <c r="AY51" s="197"/>
      <c r="AZ51" s="197"/>
      <c r="BA51" s="197"/>
      <c r="BB51" s="197"/>
      <c r="BC51" s="197"/>
      <c r="BD51" s="198"/>
      <c r="BE51" s="197"/>
      <c r="BF51" s="197"/>
      <c r="BG51" s="197"/>
      <c r="BH51" s="197"/>
    </row>
    <row r="52" spans="1:60" s="196" customFormat="1" ht="15.75" customHeight="1" x14ac:dyDescent="0.2">
      <c r="B52" s="1182" t="s">
        <v>86</v>
      </c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4"/>
      <c r="N52" s="1185">
        <f>N46</f>
        <v>0</v>
      </c>
      <c r="O52" s="1185"/>
      <c r="P52" s="1185"/>
      <c r="Q52" s="1185"/>
      <c r="R52" s="1185"/>
      <c r="S52" s="1185"/>
      <c r="T52" s="1185"/>
      <c r="U52" s="1185"/>
      <c r="V52" s="1185"/>
      <c r="W52" s="1185"/>
      <c r="X52" s="1186">
        <f>AD46</f>
        <v>0</v>
      </c>
      <c r="Y52" s="1186"/>
      <c r="Z52" s="1186"/>
      <c r="AA52" s="1186"/>
      <c r="AB52" s="1186"/>
      <c r="AC52" s="1186"/>
      <c r="AD52" s="1186"/>
      <c r="AE52" s="1186"/>
      <c r="AF52" s="1186"/>
      <c r="AG52" s="1186"/>
      <c r="AH52" s="1187"/>
      <c r="AI52" s="1187"/>
      <c r="AJ52" s="1187"/>
      <c r="AK52" s="1187"/>
      <c r="AL52" s="1187"/>
      <c r="AM52" s="1187"/>
      <c r="AN52" s="1187"/>
      <c r="AO52" s="1187"/>
      <c r="AP52" s="1187"/>
      <c r="AQ52" s="190"/>
      <c r="AR52" s="190"/>
      <c r="AS52" s="190"/>
      <c r="AT52" s="190"/>
      <c r="AU52" s="190"/>
      <c r="AV52" s="191"/>
      <c r="AW52" s="191"/>
      <c r="AX52" s="191"/>
      <c r="AY52" s="197"/>
      <c r="AZ52" s="197"/>
      <c r="BA52" s="197"/>
      <c r="BB52" s="197"/>
      <c r="BC52" s="197"/>
      <c r="BD52" s="198"/>
      <c r="BE52" s="197"/>
      <c r="BF52" s="197"/>
      <c r="BG52" s="197"/>
      <c r="BH52" s="197"/>
    </row>
    <row r="53" spans="1:60" s="196" customFormat="1" ht="15.75" customHeight="1" x14ac:dyDescent="0.2">
      <c r="B53" s="260" t="s">
        <v>87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396"/>
      <c r="N53" s="1207">
        <f>N51+N52</f>
        <v>0</v>
      </c>
      <c r="O53" s="1207"/>
      <c r="P53" s="1207"/>
      <c r="Q53" s="1207"/>
      <c r="R53" s="1207"/>
      <c r="S53" s="1207"/>
      <c r="T53" s="1207"/>
      <c r="U53" s="1207"/>
      <c r="V53" s="1207"/>
      <c r="W53" s="1207"/>
      <c r="X53" s="1208">
        <f>X51+X52</f>
        <v>0</v>
      </c>
      <c r="Y53" s="1208"/>
      <c r="Z53" s="1208"/>
      <c r="AA53" s="1208"/>
      <c r="AB53" s="1208"/>
      <c r="AC53" s="1208"/>
      <c r="AD53" s="1208"/>
      <c r="AE53" s="1208"/>
      <c r="AF53" s="1208"/>
      <c r="AG53" s="1208"/>
      <c r="AH53" s="1187"/>
      <c r="AI53" s="1187"/>
      <c r="AJ53" s="1187"/>
      <c r="AK53" s="1187"/>
      <c r="AL53" s="1187"/>
      <c r="AM53" s="1187"/>
      <c r="AN53" s="1187"/>
      <c r="AO53" s="1187"/>
      <c r="AP53" s="1187"/>
      <c r="AQ53" s="190"/>
      <c r="AR53" s="190"/>
      <c r="AS53" s="190"/>
      <c r="AT53" s="190"/>
      <c r="AU53" s="190"/>
      <c r="AV53" s="191"/>
      <c r="AW53" s="191"/>
      <c r="AX53" s="191"/>
      <c r="AY53" s="197"/>
      <c r="AZ53" s="197"/>
      <c r="BA53" s="197"/>
      <c r="BB53" s="197"/>
      <c r="BC53" s="197"/>
      <c r="BD53" s="198"/>
      <c r="BE53" s="197"/>
      <c r="BF53" s="197"/>
      <c r="BG53" s="197"/>
      <c r="BH53" s="197"/>
    </row>
    <row r="54" spans="1:60" s="196" customFormat="1" ht="3.75" customHeight="1" x14ac:dyDescent="0.5">
      <c r="B54" s="194"/>
      <c r="C54" s="195"/>
      <c r="D54" s="195"/>
      <c r="E54" s="195"/>
      <c r="AQ54" s="190"/>
      <c r="AR54" s="190"/>
      <c r="AS54" s="190"/>
      <c r="AT54" s="190"/>
      <c r="AU54" s="190"/>
      <c r="AV54" s="191"/>
      <c r="AW54" s="191"/>
      <c r="AX54" s="191"/>
      <c r="AY54" s="197"/>
      <c r="AZ54" s="197"/>
      <c r="BA54" s="197"/>
      <c r="BB54" s="197"/>
      <c r="BC54" s="197"/>
      <c r="BD54" s="197"/>
      <c r="BE54" s="198"/>
      <c r="BF54" s="198"/>
      <c r="BG54" s="198"/>
      <c r="BH54" s="197"/>
    </row>
    <row r="55" spans="1:60" s="196" customFormat="1" ht="18" customHeight="1" x14ac:dyDescent="0.2">
      <c r="B55" s="262"/>
      <c r="C55" s="262" t="s">
        <v>116</v>
      </c>
      <c r="D55" s="262"/>
      <c r="E55" s="262"/>
      <c r="F55" s="262"/>
      <c r="G55" s="262"/>
      <c r="H55" s="262"/>
      <c r="I55" s="262"/>
      <c r="AH55" s="197"/>
      <c r="AI55" s="197"/>
      <c r="AJ55" s="197"/>
      <c r="AK55" s="197"/>
      <c r="AL55" s="197"/>
      <c r="AM55" s="197"/>
      <c r="AN55" s="198"/>
      <c r="AO55" s="198"/>
      <c r="AP55" s="198"/>
      <c r="AQ55" s="197"/>
      <c r="AR55" s="197"/>
      <c r="AS55" s="199"/>
      <c r="AT55" s="199"/>
      <c r="AU55" s="199"/>
    </row>
    <row r="56" spans="1:60" s="190" customFormat="1" ht="13.5" customHeight="1" x14ac:dyDescent="0.5">
      <c r="C56" s="265" t="str">
        <f>IF(X53&lt;60," ",IF(X53&lt;70," ",IF(X53&lt;80," ",IF(X53&lt;90," ",IF(X53&lt;=100,"P"," ")))))</f>
        <v xml:space="preserve"> </v>
      </c>
      <c r="E56" s="263"/>
      <c r="F56" s="227" t="s">
        <v>93</v>
      </c>
      <c r="I56" s="264"/>
      <c r="J56" s="264"/>
      <c r="K56" s="227" t="s">
        <v>88</v>
      </c>
      <c r="Q56" s="227"/>
      <c r="AH56" s="191"/>
      <c r="AI56" s="191"/>
      <c r="AJ56" s="191"/>
      <c r="AK56" s="191"/>
      <c r="AL56" s="191"/>
      <c r="AM56" s="191"/>
      <c r="AN56" s="193"/>
      <c r="AO56" s="193"/>
      <c r="AP56" s="193"/>
      <c r="AQ56" s="191"/>
      <c r="AR56" s="191"/>
      <c r="AS56" s="200"/>
      <c r="AT56" s="200"/>
      <c r="AU56" s="200"/>
    </row>
    <row r="57" spans="1:60" s="190" customFormat="1" ht="13.5" customHeight="1" x14ac:dyDescent="0.5">
      <c r="C57" s="265" t="str">
        <f>IF(X53&lt;60," ",IF(X53&lt;70," ",IF(X53&lt;80," ",IF(X53&lt;90,"P",IF(X53&lt;=100," "," ")))))</f>
        <v xml:space="preserve"> </v>
      </c>
      <c r="E57" s="263"/>
      <c r="F57" s="227" t="s">
        <v>95</v>
      </c>
      <c r="I57" s="264"/>
      <c r="J57" s="264"/>
      <c r="K57" s="227" t="s">
        <v>89</v>
      </c>
      <c r="Q57" s="227"/>
      <c r="AH57" s="191"/>
      <c r="AI57" s="191"/>
      <c r="AJ57" s="191"/>
      <c r="AK57" s="191"/>
      <c r="AL57" s="191"/>
      <c r="AM57" s="191"/>
      <c r="AN57" s="193"/>
      <c r="AO57" s="193"/>
      <c r="AP57" s="193"/>
      <c r="AQ57" s="191"/>
      <c r="AR57" s="191"/>
      <c r="AS57" s="200"/>
      <c r="AT57" s="200"/>
      <c r="AU57" s="200"/>
    </row>
    <row r="58" spans="1:60" s="190" customFormat="1" ht="13.5" customHeight="1" x14ac:dyDescent="0.5">
      <c r="C58" s="265" t="str">
        <f>IF(X53&lt;60," ",IF(X53&lt;70," ",IF(X53&lt;80,"P",IF(X53&lt;90," ",IF(X53&lt;=100," "," ")))))</f>
        <v xml:space="preserve"> </v>
      </c>
      <c r="E58" s="263"/>
      <c r="F58" s="227" t="s">
        <v>94</v>
      </c>
      <c r="I58" s="264"/>
      <c r="J58" s="264"/>
      <c r="K58" s="227" t="s">
        <v>90</v>
      </c>
      <c r="Q58" s="227"/>
      <c r="AH58" s="191"/>
      <c r="AI58" s="191"/>
      <c r="AJ58" s="191"/>
      <c r="AK58" s="191"/>
      <c r="AL58" s="191"/>
      <c r="AM58" s="191"/>
      <c r="AN58" s="193"/>
      <c r="AO58" s="193"/>
      <c r="AP58" s="193"/>
      <c r="AQ58" s="191"/>
      <c r="AR58" s="191"/>
      <c r="AS58" s="200"/>
      <c r="AT58" s="200"/>
      <c r="AU58" s="200"/>
    </row>
    <row r="59" spans="1:60" s="190" customFormat="1" ht="13.5" customHeight="1" x14ac:dyDescent="0.5">
      <c r="C59" s="265" t="str">
        <f>IF(X53&lt;60," ",IF(X53&lt;70,"P",IF(X53&lt;80," ",IF(X53&lt;90," ",IF(X53&lt;=100," "," ")))))</f>
        <v xml:space="preserve"> </v>
      </c>
      <c r="E59" s="263"/>
      <c r="F59" s="227" t="s">
        <v>96</v>
      </c>
      <c r="I59" s="264"/>
      <c r="J59" s="264"/>
      <c r="K59" s="227" t="s">
        <v>91</v>
      </c>
      <c r="Q59" s="227"/>
      <c r="AH59" s="191"/>
      <c r="AI59" s="191"/>
      <c r="AJ59" s="191"/>
      <c r="AK59" s="191"/>
      <c r="AL59" s="191"/>
      <c r="AM59" s="191"/>
      <c r="AN59" s="193"/>
      <c r="AO59" s="193"/>
      <c r="AP59" s="193"/>
      <c r="AQ59" s="191"/>
      <c r="AR59" s="191"/>
      <c r="AS59" s="200"/>
      <c r="AT59" s="200"/>
      <c r="AU59" s="200"/>
    </row>
    <row r="60" spans="1:60" s="190" customFormat="1" ht="13.5" customHeight="1" x14ac:dyDescent="0.5">
      <c r="C60" s="265" t="str">
        <f>IF(X53&lt;60,"P",IF(X53&lt;70," ",IF(X53&lt;80," ",IF(X53&lt;90," ",IF(X53&lt;=100," "," ")))))</f>
        <v>P</v>
      </c>
      <c r="E60" s="263"/>
      <c r="F60" s="227" t="s">
        <v>97</v>
      </c>
      <c r="I60" s="264"/>
      <c r="J60" s="264"/>
      <c r="K60" s="227" t="s">
        <v>92</v>
      </c>
      <c r="Q60" s="227"/>
      <c r="AH60" s="191"/>
      <c r="AI60" s="191"/>
      <c r="AJ60" s="191"/>
      <c r="AK60" s="191"/>
      <c r="AL60" s="191"/>
      <c r="AM60" s="191"/>
      <c r="AN60" s="193"/>
      <c r="AO60" s="193"/>
      <c r="AP60" s="193"/>
      <c r="AQ60" s="191"/>
      <c r="AR60" s="191"/>
      <c r="AS60" s="200"/>
      <c r="AT60" s="200"/>
      <c r="AU60" s="200"/>
    </row>
    <row r="61" spans="1:60" s="190" customFormat="1" ht="3.75" customHeight="1" x14ac:dyDescent="0.2">
      <c r="AH61" s="191"/>
      <c r="AI61" s="191"/>
      <c r="AJ61" s="191"/>
      <c r="AK61" s="191"/>
      <c r="AL61" s="191"/>
      <c r="AM61" s="191"/>
      <c r="AN61" s="193"/>
      <c r="AO61" s="193"/>
      <c r="AP61" s="193"/>
      <c r="AQ61" s="191"/>
      <c r="AR61" s="191"/>
      <c r="AS61" s="200"/>
      <c r="AT61" s="200"/>
      <c r="AU61" s="200"/>
    </row>
    <row r="62" spans="1:60" ht="18.75" customHeight="1" x14ac:dyDescent="0.2">
      <c r="B62" s="406" t="s">
        <v>137</v>
      </c>
      <c r="BF62" s="124"/>
      <c r="BG62" s="124"/>
      <c r="BH62" s="123"/>
    </row>
    <row r="63" spans="1:60" s="123" customFormat="1" ht="15" customHeight="1" x14ac:dyDescent="0.2">
      <c r="B63" s="1234" t="s">
        <v>138</v>
      </c>
      <c r="C63" s="1234"/>
      <c r="D63" s="1234"/>
      <c r="E63" s="1234"/>
      <c r="F63" s="1234"/>
      <c r="G63" s="1234"/>
      <c r="H63" s="1234"/>
      <c r="I63" s="1234"/>
      <c r="J63" s="1234"/>
      <c r="K63" s="1234"/>
      <c r="L63" s="1234" t="s">
        <v>140</v>
      </c>
      <c r="M63" s="1234"/>
      <c r="N63" s="1234"/>
      <c r="O63" s="1234"/>
      <c r="P63" s="1234"/>
      <c r="Q63" s="1234"/>
      <c r="R63" s="1234"/>
      <c r="S63" s="1234"/>
      <c r="T63" s="1234" t="s">
        <v>141</v>
      </c>
      <c r="U63" s="1234"/>
      <c r="V63" s="1234"/>
      <c r="W63" s="1234"/>
      <c r="X63" s="1234"/>
      <c r="Y63" s="1234"/>
      <c r="Z63" s="1234"/>
      <c r="AA63" s="1234"/>
      <c r="AB63" s="1234"/>
      <c r="AC63" s="1234"/>
      <c r="AD63" s="1234"/>
      <c r="AE63" s="1234"/>
      <c r="AF63" s="1234"/>
      <c r="AG63" s="1234"/>
      <c r="AH63" s="1234" t="s">
        <v>142</v>
      </c>
      <c r="AI63" s="1234"/>
      <c r="AJ63" s="1234"/>
      <c r="AK63" s="1234"/>
      <c r="AL63" s="1234"/>
      <c r="AM63" s="1234"/>
      <c r="AN63" s="1234"/>
      <c r="AO63" s="1234"/>
      <c r="AP63" s="1234"/>
      <c r="BE63" s="124"/>
      <c r="BF63" s="124"/>
      <c r="BG63" s="124"/>
    </row>
    <row r="64" spans="1:60" s="123" customFormat="1" ht="15" customHeight="1" x14ac:dyDescent="0.2">
      <c r="B64" s="1204" t="s">
        <v>139</v>
      </c>
      <c r="C64" s="1204"/>
      <c r="D64" s="1204"/>
      <c r="E64" s="1204"/>
      <c r="F64" s="1204"/>
      <c r="G64" s="1204"/>
      <c r="H64" s="1204"/>
      <c r="I64" s="1204"/>
      <c r="J64" s="1204"/>
      <c r="K64" s="1204"/>
      <c r="L64" s="1204"/>
      <c r="M64" s="1204"/>
      <c r="N64" s="1204"/>
      <c r="O64" s="1204"/>
      <c r="P64" s="1204"/>
      <c r="Q64" s="1204"/>
      <c r="R64" s="1204"/>
      <c r="S64" s="1204"/>
      <c r="T64" s="1204"/>
      <c r="U64" s="1204"/>
      <c r="V64" s="1204"/>
      <c r="W64" s="1204"/>
      <c r="X64" s="1204"/>
      <c r="Y64" s="1204"/>
      <c r="Z64" s="1204"/>
      <c r="AA64" s="1204"/>
      <c r="AB64" s="1204"/>
      <c r="AC64" s="1204"/>
      <c r="AD64" s="1204"/>
      <c r="AE64" s="1204"/>
      <c r="AF64" s="1204"/>
      <c r="AG64" s="1204"/>
      <c r="AH64" s="1204"/>
      <c r="AI64" s="1204"/>
      <c r="AJ64" s="1204"/>
      <c r="AK64" s="1204"/>
      <c r="AL64" s="1204"/>
      <c r="AM64" s="1204"/>
      <c r="AN64" s="1204"/>
      <c r="AO64" s="1204"/>
      <c r="AP64" s="1204"/>
      <c r="BE64" s="124"/>
      <c r="BF64" s="124"/>
      <c r="BG64" s="124"/>
    </row>
    <row r="65" spans="2:63" s="240" customFormat="1" ht="15" customHeight="1" x14ac:dyDescent="0.2">
      <c r="B65" s="1205" t="s">
        <v>30</v>
      </c>
      <c r="C65" s="1205"/>
      <c r="D65" s="1205"/>
      <c r="E65" s="1205"/>
      <c r="F65" s="1205"/>
      <c r="G65" s="1205"/>
      <c r="H65" s="1205"/>
      <c r="I65" s="1205"/>
      <c r="J65" s="1205"/>
      <c r="K65" s="1205"/>
      <c r="L65" s="1205" t="s">
        <v>21</v>
      </c>
      <c r="M65" s="1205"/>
      <c r="N65" s="1205"/>
      <c r="O65" s="1205"/>
      <c r="P65" s="1205"/>
      <c r="Q65" s="1205"/>
      <c r="R65" s="1205"/>
      <c r="S65" s="1205"/>
      <c r="T65" s="1205" t="s">
        <v>58</v>
      </c>
      <c r="U65" s="1205"/>
      <c r="V65" s="1205"/>
      <c r="W65" s="1205"/>
      <c r="X65" s="1205"/>
      <c r="Y65" s="1205"/>
      <c r="Z65" s="1205"/>
      <c r="AA65" s="1205"/>
      <c r="AB65" s="1205"/>
      <c r="AC65" s="1205"/>
      <c r="AD65" s="1205"/>
      <c r="AE65" s="1205"/>
      <c r="AF65" s="1205"/>
      <c r="AG65" s="1205"/>
      <c r="AH65" s="1205" t="s">
        <v>22</v>
      </c>
      <c r="AI65" s="1205"/>
      <c r="AJ65" s="1205"/>
      <c r="AK65" s="1205"/>
      <c r="AL65" s="1205"/>
      <c r="AM65" s="1205"/>
      <c r="AN65" s="1205"/>
      <c r="AO65" s="1205"/>
      <c r="AP65" s="1205"/>
      <c r="AQ65" s="239"/>
      <c r="AT65" s="239"/>
      <c r="AU65" s="239"/>
      <c r="AV65" s="239"/>
    </row>
    <row r="66" spans="2:63" ht="56.25" customHeight="1" x14ac:dyDescent="0.2">
      <c r="B66" s="1232"/>
      <c r="C66" s="1232"/>
      <c r="D66" s="1232"/>
      <c r="E66" s="1232"/>
      <c r="F66" s="1232"/>
      <c r="G66" s="1232"/>
      <c r="H66" s="1232"/>
      <c r="I66" s="1232"/>
      <c r="J66" s="1232"/>
      <c r="K66" s="1232"/>
      <c r="L66" s="1232"/>
      <c r="M66" s="1232"/>
      <c r="N66" s="1232"/>
      <c r="O66" s="1232"/>
      <c r="P66" s="1232"/>
      <c r="Q66" s="1232"/>
      <c r="R66" s="1232"/>
      <c r="S66" s="1232"/>
      <c r="T66" s="1232"/>
      <c r="U66" s="1232"/>
      <c r="V66" s="1232"/>
      <c r="W66" s="1232"/>
      <c r="X66" s="1232"/>
      <c r="Y66" s="1232"/>
      <c r="Z66" s="1232"/>
      <c r="AA66" s="1232"/>
      <c r="AB66" s="1232"/>
      <c r="AC66" s="1232"/>
      <c r="AD66" s="1232"/>
      <c r="AE66" s="1232"/>
      <c r="AF66" s="1232"/>
      <c r="AG66" s="1232"/>
      <c r="AH66" s="1232"/>
      <c r="AI66" s="1232"/>
      <c r="AJ66" s="1232"/>
      <c r="AK66" s="1232"/>
      <c r="AL66" s="1232"/>
      <c r="AM66" s="1232"/>
      <c r="AN66" s="1232"/>
      <c r="AO66" s="1232"/>
      <c r="AP66" s="1232"/>
      <c r="BF66" s="124"/>
      <c r="BG66" s="124"/>
      <c r="BH66" s="123"/>
    </row>
    <row r="67" spans="2:63" ht="3" customHeight="1" x14ac:dyDescent="0.2"/>
    <row r="68" spans="2:63" ht="3" customHeight="1" x14ac:dyDescent="0.2"/>
    <row r="69" spans="2:63" s="159" customFormat="1" ht="34.5" customHeight="1" x14ac:dyDescent="0.2">
      <c r="B69" s="1100" t="s">
        <v>204</v>
      </c>
      <c r="C69" s="1100"/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1100"/>
      <c r="AC69" s="1100"/>
      <c r="AD69" s="1100"/>
      <c r="AE69" s="1100"/>
      <c r="AF69" s="1100"/>
      <c r="AG69" s="1100"/>
      <c r="AH69" s="1100"/>
      <c r="AI69" s="1100"/>
      <c r="AJ69" s="1100"/>
      <c r="AK69" s="1100"/>
      <c r="AL69" s="1100"/>
      <c r="AM69" s="1100"/>
      <c r="AN69" s="1100"/>
      <c r="AO69" s="1100"/>
      <c r="AP69" s="1100"/>
      <c r="AV69" s="160"/>
      <c r="AW69" s="160"/>
      <c r="AX69" s="160"/>
      <c r="AY69" s="160"/>
      <c r="AZ69" s="160"/>
      <c r="BA69" s="160"/>
      <c r="BB69" s="161"/>
      <c r="BC69" s="161"/>
      <c r="BD69" s="161"/>
      <c r="BE69" s="160"/>
      <c r="BF69" s="160"/>
      <c r="BG69" s="161"/>
      <c r="BH69" s="161"/>
    </row>
    <row r="70" spans="2:63" ht="22.5" customHeight="1" x14ac:dyDescent="0.2">
      <c r="B70" s="1233" t="s">
        <v>143</v>
      </c>
      <c r="C70" s="1233"/>
      <c r="D70" s="1233"/>
      <c r="E70" s="1233"/>
      <c r="F70" s="1233"/>
      <c r="G70" s="1233"/>
      <c r="H70" s="1233"/>
      <c r="I70" s="1233"/>
      <c r="J70" s="1233"/>
      <c r="K70" s="1233"/>
      <c r="L70" s="1233"/>
      <c r="M70" s="1233"/>
      <c r="N70" s="1233"/>
      <c r="O70" s="1233"/>
      <c r="P70" s="1233"/>
      <c r="Q70" s="1233"/>
      <c r="R70" s="1233"/>
      <c r="S70" s="1233"/>
      <c r="T70" s="1233"/>
      <c r="U70" s="1233"/>
      <c r="V70" s="1233"/>
      <c r="W70" s="1233"/>
      <c r="X70" s="1233"/>
      <c r="Y70" s="1233"/>
      <c r="Z70" s="1233"/>
      <c r="AA70" s="1233"/>
      <c r="AB70" s="1233"/>
      <c r="AC70" s="1233"/>
      <c r="AD70" s="1233"/>
      <c r="AE70" s="1233"/>
      <c r="AF70" s="1233"/>
      <c r="AG70" s="1233"/>
      <c r="AH70" s="1233"/>
      <c r="AI70" s="1233"/>
      <c r="AJ70" s="1233"/>
      <c r="AK70" s="1233"/>
      <c r="AL70" s="1233"/>
      <c r="AM70" s="1233"/>
      <c r="AN70" s="1233"/>
      <c r="AO70" s="1233"/>
      <c r="AP70" s="1233"/>
      <c r="BF70" s="124"/>
      <c r="BG70" s="124"/>
      <c r="BH70" s="123"/>
    </row>
    <row r="71" spans="2:63" ht="84.75" customHeight="1" x14ac:dyDescent="0.2">
      <c r="C71" s="1226" t="str">
        <f>B10&amp;" ตำแหน่ง "&amp;VLOOKUP($AT$2,DATA!$A:$W,5,0)&amp;"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ในการกำหนดน้ำหนักและเป้าหมายตัวชี้วัด"&amp;"รวมทั้งกำหนดน้ำหนักสมรรถนะหลัก และและสมรรถนะประจำสายงานในแต่ละสมรรถนะ พร้อมลงชื่อรับทราบข้อตกลงการปฏิบัติราชการร่วมกันตั้งแต่เริ่มระยะการประเมิน"</f>
        <v xml:space="preserve"> นางสาวซ้อนกลิ่น  จันดากุล ตำแหน่ง ผู้อำนวยการกองคลัง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ในการกำหนดน้ำหนักและเป้าหมายตัวชี้วัดรวมทั้งกำหนดน้ำหนักสมรรถนะหลัก และและสมรรถนะประจำสายงานในแต่ละสมรรถนะ พร้อมลงชื่อรับทราบข้อตกลงการปฏิบัติราชการร่วมกันตั้งแต่เริ่มระยะการประเมิน</v>
      </c>
      <c r="D71" s="1226"/>
      <c r="E71" s="1226"/>
      <c r="F71" s="1226"/>
      <c r="G71" s="1226"/>
      <c r="H71" s="1226"/>
      <c r="I71" s="1226"/>
      <c r="J71" s="1226"/>
      <c r="K71" s="1226"/>
      <c r="L71" s="1226"/>
      <c r="M71" s="1226"/>
      <c r="N71" s="1226"/>
      <c r="O71" s="1226"/>
      <c r="P71" s="1226"/>
      <c r="Q71" s="1226"/>
      <c r="R71" s="1226"/>
      <c r="S71" s="1226"/>
      <c r="T71" s="1226"/>
      <c r="U71" s="1226"/>
      <c r="V71" s="1226"/>
      <c r="W71" s="1226"/>
      <c r="X71" s="1226"/>
      <c r="Y71" s="1226"/>
      <c r="Z71" s="1226"/>
      <c r="AA71" s="1226"/>
      <c r="AB71" s="1226"/>
      <c r="AC71" s="1226"/>
      <c r="AD71" s="1226"/>
      <c r="AE71" s="1226"/>
      <c r="AF71" s="1226"/>
      <c r="AG71" s="1226"/>
      <c r="AH71" s="1226"/>
      <c r="AI71" s="1226"/>
      <c r="AJ71" s="1226"/>
      <c r="AK71" s="1226"/>
      <c r="AL71" s="1226"/>
      <c r="AM71" s="1226"/>
      <c r="AN71" s="1226"/>
      <c r="AO71" s="1226"/>
      <c r="AP71" s="1226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</row>
    <row r="72" spans="2:63" s="150" customFormat="1" ht="41.25" customHeight="1" x14ac:dyDescent="0.2">
      <c r="AV72" s="201"/>
      <c r="AW72" s="201"/>
      <c r="AX72" s="201"/>
      <c r="AY72" s="201"/>
      <c r="AZ72" s="201"/>
      <c r="BA72" s="201"/>
      <c r="BB72" s="201"/>
      <c r="BC72" s="201"/>
      <c r="BD72" s="201"/>
      <c r="BE72" s="202"/>
      <c r="BF72" s="202"/>
      <c r="BG72" s="202"/>
      <c r="BH72" s="201"/>
    </row>
    <row r="73" spans="2:63" s="150" customFormat="1" ht="22.5" customHeight="1" x14ac:dyDescent="0.2">
      <c r="H73" s="1230" t="str">
        <f>IF(VLOOKUP($AT$2,DATA!$A:$W,2,0)="นาย"," ",IF(VLOOKUP($AT$2,DATA!$A:$W,2,0)="นาง"," ",IF(VLOOKUP($AT$2,DATA!$A:$W,2,0)="นางสาว"," ",VLOOKUP($AT$2,DATA!$A:$W,2,0))))</f>
        <v xml:space="preserve"> </v>
      </c>
      <c r="I73" s="1230"/>
      <c r="J73" s="1230"/>
      <c r="K73" s="1230"/>
      <c r="L73" s="1230"/>
      <c r="M73" s="1230"/>
      <c r="Z73" s="1230" t="str">
        <f>IF(VLOOKUP($AT$2,DATA!$A:$W,15,0)="นาย"," ",IF(VLOOKUP($AT$2,DATA!$A:$W,15,0)="นาง"," ",IF(VLOOKUP($AT$2,DATA!$A:$W,15,0)="นางสาว"," ",VLOOKUP($AT$2,DATA!$A:$W,15,0))))</f>
        <v xml:space="preserve"> </v>
      </c>
      <c r="AA73" s="1230"/>
      <c r="AB73" s="1230"/>
      <c r="AC73" s="1230"/>
      <c r="AD73" s="1230"/>
      <c r="AE73" s="1230"/>
      <c r="AF73" s="1230"/>
      <c r="AG73" s="1230"/>
      <c r="AH73" s="1230"/>
      <c r="AI73" s="1230"/>
      <c r="AJ73" s="1230"/>
      <c r="AK73" s="1230"/>
      <c r="AQ73" s="206"/>
      <c r="AR73" s="206"/>
      <c r="AV73" s="154"/>
      <c r="AW73" s="154"/>
      <c r="AX73" s="154"/>
      <c r="AY73" s="154"/>
      <c r="AZ73" s="154"/>
      <c r="BA73" s="154"/>
      <c r="BB73" s="154"/>
      <c r="BC73" s="154"/>
      <c r="BD73" s="154"/>
      <c r="BE73" s="242"/>
      <c r="BF73" s="242"/>
      <c r="BG73" s="242"/>
      <c r="BH73" s="154"/>
    </row>
    <row r="74" spans="2:63" s="150" customFormat="1" ht="22.5" customHeight="1" x14ac:dyDescent="0.2">
      <c r="H74" s="1231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(นางสาวซ้อนกลิ่น  จันดากุล)</v>
      </c>
      <c r="I74" s="1231"/>
      <c r="J74" s="1231"/>
      <c r="K74" s="1231"/>
      <c r="L74" s="1231"/>
      <c r="M74" s="1231"/>
      <c r="Z74" s="1231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(นายกิติศักดิ์  เกียรติเจริญศิริ)</v>
      </c>
      <c r="AA74" s="1231"/>
      <c r="AB74" s="1231"/>
      <c r="AC74" s="1231"/>
      <c r="AD74" s="1231"/>
      <c r="AE74" s="1231"/>
      <c r="AF74" s="1231"/>
      <c r="AG74" s="1231"/>
      <c r="AH74" s="1231"/>
      <c r="AI74" s="1231"/>
      <c r="AJ74" s="1231"/>
      <c r="AK74" s="1231"/>
      <c r="AQ74" s="206"/>
      <c r="AR74" s="206"/>
      <c r="AV74" s="154"/>
      <c r="AW74" s="154"/>
      <c r="AX74" s="154"/>
      <c r="AY74" s="154"/>
      <c r="AZ74" s="154"/>
      <c r="BA74" s="154"/>
      <c r="BB74" s="154"/>
      <c r="BC74" s="154"/>
      <c r="BD74" s="154"/>
      <c r="BE74" s="242"/>
      <c r="BF74" s="242"/>
      <c r="BG74" s="242"/>
      <c r="BH74" s="154"/>
    </row>
    <row r="75" spans="2:63" s="150" customFormat="1" ht="20.25" customHeight="1" x14ac:dyDescent="0.2">
      <c r="G75" s="243" t="s">
        <v>111</v>
      </c>
      <c r="H75" s="1224" t="str">
        <f>IF(VLOOKUP($AT$2,DATA!$A:$W,6,0)=0,VLOOKUP($AT$2,DATA!$A:$W,5,0)&amp;VLOOKUP($AT$2,DATA!$A:$W,7,0),VLOOKUP($AT$2,DATA!$A:$W,5,0))</f>
        <v>ผู้อำนวยการกองคลัง</v>
      </c>
      <c r="I75" s="1224"/>
      <c r="J75" s="1224"/>
      <c r="K75" s="1224"/>
      <c r="L75" s="1224"/>
      <c r="M75" s="1224"/>
      <c r="Y75" s="243" t="s">
        <v>111</v>
      </c>
      <c r="Z75" s="1225" t="str">
        <f>VLOOKUP($AT$2,DATA!$A:$W,18,0)</f>
        <v>ปลัดเทศบาลตำบลจันทบเพชร</v>
      </c>
      <c r="AA75" s="1225"/>
      <c r="AB75" s="1225"/>
      <c r="AC75" s="1225"/>
      <c r="AD75" s="1225"/>
      <c r="AE75" s="1225"/>
      <c r="AF75" s="1225"/>
      <c r="AG75" s="1225"/>
      <c r="AH75" s="1225"/>
      <c r="AI75" s="1225"/>
      <c r="AJ75" s="1225"/>
      <c r="AK75" s="1225"/>
      <c r="AQ75" s="206"/>
      <c r="AR75" s="206"/>
      <c r="AV75" s="154"/>
      <c r="AW75" s="154"/>
      <c r="AX75" s="154"/>
      <c r="AY75" s="154"/>
      <c r="AZ75" s="154"/>
      <c r="BA75" s="154"/>
      <c r="BB75" s="154"/>
      <c r="BC75" s="154"/>
      <c r="BD75" s="154"/>
      <c r="BE75" s="242"/>
      <c r="BF75" s="242"/>
      <c r="BG75" s="242"/>
      <c r="BH75" s="154"/>
    </row>
    <row r="76" spans="2:63" s="150" customFormat="1" ht="20.25" customHeight="1" x14ac:dyDescent="0.2">
      <c r="G76" s="243"/>
      <c r="H76" s="1224" t="str">
        <f>IF(VLOOKUP($AT$2,DATA!$A:$W,6,0)=0,"",("("&amp;VLOOKUP($AT$2,DATA!$A:$W,6,0)&amp;" ระดับ"&amp;VLOOKUP($AT$2,DATA!$A:$W,7,0)&amp;")"))</f>
        <v>(นักบริหารงานการคลัง ระดับต้น)</v>
      </c>
      <c r="I76" s="1224"/>
      <c r="J76" s="1224"/>
      <c r="K76" s="1224"/>
      <c r="L76" s="1224"/>
      <c r="M76" s="1224"/>
      <c r="Y76" s="243"/>
      <c r="Z76" s="1225" t="str">
        <f>IF(VLOOKUP($AT$2,DATA!$A:$W,19,0)=0,"",("("&amp;VLOOKUP($AT$2,DATA!$A:$W,19,0)&amp;" ระดับ"&amp;VLOOKUP($AT$2,DATA!$A:$W,20,0)&amp;")"))</f>
        <v>(นักบริหาร ระดับต้น)</v>
      </c>
      <c r="AA76" s="1225"/>
      <c r="AB76" s="1225"/>
      <c r="AC76" s="1225"/>
      <c r="AD76" s="1225"/>
      <c r="AE76" s="1225"/>
      <c r="AF76" s="1225"/>
      <c r="AG76" s="1225"/>
      <c r="AH76" s="1225"/>
      <c r="AI76" s="1225"/>
      <c r="AJ76" s="1225"/>
      <c r="AK76" s="1225"/>
      <c r="AQ76" s="206"/>
      <c r="AR76" s="206"/>
      <c r="AV76" s="154"/>
      <c r="AW76" s="154"/>
      <c r="AX76" s="154"/>
      <c r="AY76" s="154"/>
      <c r="AZ76" s="154"/>
      <c r="BA76" s="154"/>
      <c r="BB76" s="154"/>
      <c r="BC76" s="154"/>
      <c r="BD76" s="154"/>
      <c r="BE76" s="242"/>
      <c r="BF76" s="242"/>
      <c r="BG76" s="242"/>
      <c r="BH76" s="154"/>
    </row>
    <row r="77" spans="2:63" s="150" customFormat="1" ht="20.25" customHeight="1" x14ac:dyDescent="0.2">
      <c r="G77" s="243"/>
      <c r="H77" s="243"/>
      <c r="I77" s="243"/>
      <c r="J77" s="243"/>
      <c r="K77" s="243"/>
      <c r="L77" s="243"/>
      <c r="M77" s="243"/>
      <c r="Y77" s="243"/>
      <c r="Z77" s="1225" t="str">
        <f>IF(VLOOKUP($AT$2,DATA!$A:$W,21,0)=0,"",VLOOKUP($AT$2,DATA!$A:$W,21,0))</f>
        <v/>
      </c>
      <c r="AA77" s="1225"/>
      <c r="AB77" s="1225"/>
      <c r="AC77" s="1225"/>
      <c r="AD77" s="1225"/>
      <c r="AE77" s="1225"/>
      <c r="AF77" s="1225"/>
      <c r="AG77" s="1225"/>
      <c r="AH77" s="1225"/>
      <c r="AI77" s="1225"/>
      <c r="AJ77" s="1225"/>
      <c r="AK77" s="1225"/>
      <c r="AQ77" s="206"/>
      <c r="AR77" s="206"/>
      <c r="AV77" s="154"/>
      <c r="AW77" s="154"/>
      <c r="AX77" s="154"/>
      <c r="AY77" s="154"/>
      <c r="AZ77" s="154"/>
      <c r="BA77" s="154"/>
      <c r="BB77" s="154"/>
      <c r="BC77" s="154"/>
      <c r="BD77" s="154"/>
      <c r="BE77" s="242"/>
      <c r="BF77" s="242"/>
      <c r="BG77" s="242"/>
      <c r="BH77" s="154"/>
    </row>
    <row r="78" spans="2:63" s="150" customFormat="1" ht="22.5" customHeight="1" x14ac:dyDescent="0.2">
      <c r="G78" s="243" t="s">
        <v>144</v>
      </c>
      <c r="H78" s="1212" t="s">
        <v>195</v>
      </c>
      <c r="I78" s="1212"/>
      <c r="J78" s="1212"/>
      <c r="K78" s="1212"/>
      <c r="L78" s="1212"/>
      <c r="M78" s="1212"/>
      <c r="R78" s="244"/>
      <c r="S78" s="244"/>
      <c r="T78" s="244"/>
      <c r="U78" s="244"/>
      <c r="V78" s="244"/>
      <c r="W78" s="244"/>
      <c r="X78" s="244"/>
      <c r="Y78" s="243" t="s">
        <v>144</v>
      </c>
      <c r="Z78" s="1212" t="s">
        <v>195</v>
      </c>
      <c r="AA78" s="1212"/>
      <c r="AB78" s="1212"/>
      <c r="AC78" s="1212"/>
      <c r="AD78" s="1212"/>
      <c r="AE78" s="1212"/>
      <c r="AF78" s="1212"/>
      <c r="AG78" s="1212"/>
      <c r="AH78" s="1212"/>
      <c r="AI78" s="1212"/>
      <c r="AJ78" s="1212"/>
      <c r="AK78" s="1212"/>
      <c r="AQ78" s="206"/>
      <c r="AR78" s="206"/>
      <c r="AV78" s="154"/>
      <c r="AW78" s="154"/>
      <c r="AX78" s="154"/>
      <c r="AY78" s="154"/>
      <c r="AZ78" s="154"/>
      <c r="BA78" s="154"/>
      <c r="BB78" s="154"/>
      <c r="BC78" s="154"/>
      <c r="BD78" s="154"/>
      <c r="BE78" s="242"/>
      <c r="BF78" s="242"/>
      <c r="BG78" s="242"/>
      <c r="BH78" s="154"/>
    </row>
    <row r="79" spans="2:63" s="150" customFormat="1" ht="11.25" customHeight="1" x14ac:dyDescent="0.2">
      <c r="AQ79" s="206"/>
      <c r="AR79" s="206"/>
      <c r="AV79" s="201"/>
      <c r="AW79" s="201"/>
      <c r="AX79" s="201"/>
      <c r="AY79" s="201"/>
      <c r="AZ79" s="201"/>
      <c r="BA79" s="201"/>
      <c r="BB79" s="201"/>
      <c r="BC79" s="201"/>
      <c r="BD79" s="201"/>
      <c r="BE79" s="202"/>
      <c r="BF79" s="202"/>
      <c r="BG79" s="202"/>
      <c r="BH79" s="201"/>
    </row>
    <row r="80" spans="2:63" s="150" customFormat="1" ht="22.5" customHeight="1" x14ac:dyDescent="0.2">
      <c r="B80" s="1221" t="s">
        <v>145</v>
      </c>
      <c r="C80" s="1221"/>
      <c r="D80" s="1221"/>
      <c r="E80" s="1221"/>
      <c r="F80" s="1221"/>
      <c r="G80" s="1221"/>
      <c r="H80" s="1221"/>
      <c r="I80" s="1221"/>
      <c r="J80" s="1221"/>
      <c r="K80" s="1221"/>
      <c r="L80" s="1221"/>
      <c r="M80" s="1221"/>
      <c r="N80" s="1221"/>
      <c r="O80" s="1221"/>
      <c r="P80" s="1221"/>
      <c r="Q80" s="1221"/>
      <c r="R80" s="1221"/>
      <c r="S80" s="1221"/>
      <c r="T80" s="1221"/>
      <c r="U80" s="1221"/>
      <c r="V80" s="1221"/>
      <c r="W80" s="1221"/>
      <c r="X80" s="1221"/>
      <c r="Y80" s="1221"/>
      <c r="Z80" s="1221"/>
      <c r="AA80" s="1221"/>
      <c r="AB80" s="1221"/>
      <c r="AC80" s="1221"/>
      <c r="AD80" s="1221"/>
      <c r="AE80" s="1221"/>
      <c r="AF80" s="1221"/>
      <c r="AG80" s="1221"/>
      <c r="AH80" s="1221"/>
      <c r="AI80" s="1221"/>
      <c r="AJ80" s="1221"/>
      <c r="AK80" s="1221"/>
      <c r="AL80" s="1221"/>
      <c r="AM80" s="1221"/>
      <c r="AN80" s="1221"/>
      <c r="AO80" s="1221"/>
      <c r="AP80" s="1221"/>
      <c r="AQ80" s="206"/>
      <c r="AR80" s="206"/>
      <c r="AV80" s="201"/>
      <c r="AW80" s="201"/>
      <c r="AX80" s="201"/>
      <c r="AY80" s="201"/>
      <c r="AZ80" s="201"/>
      <c r="BA80" s="201"/>
      <c r="BB80" s="201"/>
      <c r="BC80" s="201"/>
      <c r="BD80" s="201"/>
      <c r="BE80" s="202"/>
      <c r="BF80" s="202"/>
      <c r="BG80" s="202"/>
      <c r="BH80" s="201"/>
    </row>
    <row r="81" spans="2:60" s="398" customFormat="1" ht="22.5" customHeight="1" x14ac:dyDescent="0.55000000000000004">
      <c r="B81" s="1227" t="s">
        <v>1079</v>
      </c>
      <c r="C81" s="1228"/>
      <c r="D81" s="1228"/>
      <c r="E81" s="1228"/>
      <c r="F81" s="1228"/>
      <c r="G81" s="1228"/>
      <c r="H81" s="1228"/>
      <c r="I81" s="1228"/>
      <c r="J81" s="1228"/>
      <c r="K81" s="1228"/>
      <c r="L81" s="1229"/>
      <c r="M81" s="1227" t="s">
        <v>1080</v>
      </c>
      <c r="N81" s="1228"/>
      <c r="O81" s="1228"/>
      <c r="P81" s="1228"/>
      <c r="Q81" s="1228"/>
      <c r="R81" s="1228"/>
      <c r="S81" s="1228"/>
      <c r="T81" s="1228"/>
      <c r="U81" s="1228"/>
      <c r="V81" s="1228"/>
      <c r="W81" s="1228"/>
      <c r="X81" s="1228"/>
      <c r="Y81" s="1228"/>
      <c r="Z81" s="1228"/>
      <c r="AA81" s="1229"/>
      <c r="AB81" s="1227" t="s">
        <v>1080</v>
      </c>
      <c r="AC81" s="1228"/>
      <c r="AD81" s="1228"/>
      <c r="AE81" s="1228"/>
      <c r="AF81" s="1228"/>
      <c r="AG81" s="1228"/>
      <c r="AH81" s="1228"/>
      <c r="AI81" s="1228"/>
      <c r="AJ81" s="1228"/>
      <c r="AK81" s="1228"/>
      <c r="AL81" s="1228"/>
      <c r="AM81" s="1228"/>
      <c r="AN81" s="1228"/>
      <c r="AO81" s="1228"/>
      <c r="AP81" s="1229"/>
      <c r="AQ81" s="207"/>
      <c r="AR81" s="207"/>
      <c r="BE81" s="209"/>
      <c r="BF81" s="209"/>
      <c r="BG81" s="209"/>
    </row>
    <row r="82" spans="2:60" s="150" customFormat="1" ht="22.5" customHeight="1" x14ac:dyDescent="0.2">
      <c r="B82" s="245"/>
      <c r="C82" s="206"/>
      <c r="D82" s="206" t="s">
        <v>146</v>
      </c>
      <c r="E82" s="206"/>
      <c r="F82" s="206"/>
      <c r="G82" s="206"/>
      <c r="H82" s="206"/>
      <c r="I82" s="206"/>
      <c r="J82" s="206"/>
      <c r="K82" s="206"/>
      <c r="L82" s="246"/>
      <c r="M82" s="245" t="s">
        <v>154</v>
      </c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46"/>
      <c r="AB82" s="245"/>
      <c r="AC82" s="206"/>
      <c r="AD82" s="206" t="s">
        <v>147</v>
      </c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46"/>
      <c r="AQ82" s="206"/>
      <c r="AR82" s="206"/>
      <c r="AV82" s="201"/>
      <c r="AW82" s="201"/>
      <c r="AX82" s="201"/>
      <c r="AY82" s="201"/>
      <c r="AZ82" s="201"/>
      <c r="BA82" s="201"/>
      <c r="BB82" s="201"/>
      <c r="BC82" s="201"/>
      <c r="BD82" s="201"/>
      <c r="BE82" s="202"/>
      <c r="BF82" s="202"/>
      <c r="BG82" s="202"/>
      <c r="BH82" s="201"/>
    </row>
    <row r="83" spans="2:60" s="150" customFormat="1" ht="41.25" customHeight="1" x14ac:dyDescent="0.2">
      <c r="B83" s="245"/>
      <c r="C83" s="206"/>
      <c r="D83" s="206"/>
      <c r="E83" s="206"/>
      <c r="F83" s="206"/>
      <c r="G83" s="206"/>
      <c r="H83" s="206"/>
      <c r="I83" s="206"/>
      <c r="J83" s="206"/>
      <c r="K83" s="206"/>
      <c r="L83" s="246"/>
      <c r="M83" s="245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46"/>
      <c r="AB83" s="245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46"/>
      <c r="AQ83" s="206"/>
      <c r="AR83" s="206"/>
      <c r="AV83" s="201"/>
      <c r="AW83" s="201"/>
      <c r="AX83" s="201"/>
      <c r="AY83" s="201"/>
      <c r="AZ83" s="201"/>
      <c r="BA83" s="201"/>
      <c r="BB83" s="201"/>
      <c r="BC83" s="201"/>
      <c r="BD83" s="201"/>
      <c r="BE83" s="202"/>
      <c r="BF83" s="202"/>
      <c r="BG83" s="202"/>
      <c r="BH83" s="201"/>
    </row>
    <row r="84" spans="2:60" s="398" customFormat="1" ht="24.75" customHeight="1" x14ac:dyDescent="0.2">
      <c r="B84" s="247"/>
      <c r="C84" s="207"/>
      <c r="D84" s="207"/>
      <c r="E84" s="207"/>
      <c r="F84" s="207"/>
      <c r="G84" s="405"/>
      <c r="H84" s="207"/>
      <c r="I84" s="207"/>
      <c r="J84" s="207"/>
      <c r="K84" s="207"/>
      <c r="L84" s="248"/>
      <c r="M84" s="247"/>
      <c r="N84" s="207"/>
      <c r="O84" s="207"/>
      <c r="P84" s="207"/>
      <c r="Q84" s="207"/>
      <c r="R84" s="230"/>
      <c r="S84" s="230"/>
      <c r="T84" s="230"/>
      <c r="U84" s="230"/>
      <c r="V84" s="230"/>
      <c r="W84" s="230"/>
      <c r="X84" s="230"/>
      <c r="Y84" s="230"/>
      <c r="Z84" s="230"/>
      <c r="AA84" s="249"/>
      <c r="AB84" s="247"/>
      <c r="AC84" s="230"/>
      <c r="AD84" s="230"/>
      <c r="AE84" s="250" t="s">
        <v>148</v>
      </c>
      <c r="AF84" s="230"/>
      <c r="AG84" s="230"/>
      <c r="AH84" s="230"/>
      <c r="AI84" s="207"/>
      <c r="AJ84" s="207"/>
      <c r="AK84" s="207"/>
      <c r="AL84" s="207"/>
      <c r="AM84" s="207"/>
      <c r="AN84" s="207"/>
      <c r="AO84" s="207"/>
      <c r="AP84" s="251" t="s">
        <v>149</v>
      </c>
      <c r="AQ84" s="207"/>
      <c r="AR84" s="207"/>
      <c r="AV84" s="201"/>
      <c r="AW84" s="201"/>
      <c r="AX84" s="201"/>
      <c r="AY84" s="201"/>
      <c r="AZ84" s="201"/>
      <c r="BA84" s="201"/>
      <c r="BB84" s="201"/>
      <c r="BC84" s="201"/>
      <c r="BD84" s="201"/>
      <c r="BE84" s="202"/>
      <c r="BF84" s="202"/>
      <c r="BG84" s="202"/>
      <c r="BH84" s="201"/>
    </row>
    <row r="85" spans="2:60" s="150" customFormat="1" ht="22.5" customHeight="1" x14ac:dyDescent="0.2">
      <c r="B85" s="245"/>
      <c r="C85" s="206"/>
      <c r="D85" s="252" t="s">
        <v>150</v>
      </c>
      <c r="E85" s="1222" t="str">
        <f>IF(VLOOKUP($AT$2,DATA!$A:$W,2,0)="นาย"," ",IF(VLOOKUP($AT$2,DATA!$A:$W,2,0)="นาง"," ",IF(VLOOKUP($AT$2,DATA!$A:$W,2,0)="นางสาว"," ",VLOOKUP($AT$2,DATA!$A:$W,2,0))))</f>
        <v xml:space="preserve"> </v>
      </c>
      <c r="F85" s="1222"/>
      <c r="G85" s="1222"/>
      <c r="H85" s="1222"/>
      <c r="I85" s="1222"/>
      <c r="J85" s="1222"/>
      <c r="K85" s="1222"/>
      <c r="L85" s="1223"/>
      <c r="M85" s="255" t="s">
        <v>151</v>
      </c>
      <c r="N85" s="1222" t="str">
        <f>IF(VLOOKUP($AT$2,DATA!$A:$W,15,0)="นาย"," ",IF(VLOOKUP($AT$2,DATA!$A:$W,15,0)="นาง"," ",IF(VLOOKUP($AT$2,DATA!$A:$W,15,0)="นางสาว"," ",VLOOKUP($AT$2,DATA!$A:$W,15,0))))</f>
        <v xml:space="preserve"> </v>
      </c>
      <c r="O85" s="1222"/>
      <c r="P85" s="1222"/>
      <c r="Q85" s="1222"/>
      <c r="R85" s="1222"/>
      <c r="S85" s="1222"/>
      <c r="T85" s="1222"/>
      <c r="U85" s="1222"/>
      <c r="V85" s="1222"/>
      <c r="W85" s="1222"/>
      <c r="X85" s="1222"/>
      <c r="Y85" s="1222"/>
      <c r="Z85" s="1222"/>
      <c r="AA85" s="1223"/>
      <c r="AB85" s="245"/>
      <c r="AC85" s="206"/>
      <c r="AD85" s="206"/>
      <c r="AE85" s="252" t="s">
        <v>150</v>
      </c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53"/>
      <c r="AQ85" s="206"/>
      <c r="AR85" s="206"/>
      <c r="AS85" s="154"/>
      <c r="AT85" s="154"/>
      <c r="AU85" s="254"/>
      <c r="AV85" s="254"/>
      <c r="AW85" s="254"/>
    </row>
    <row r="86" spans="2:60" s="150" customFormat="1" ht="22.5" customHeight="1" x14ac:dyDescent="0.2">
      <c r="B86" s="245"/>
      <c r="C86" s="206"/>
      <c r="D86" s="206"/>
      <c r="E86" s="1213" t="str">
        <f>IF(VLOOKUP($AT$2,DATA!$A:$W,2,0)="นาย","(นาย"&amp;VLOOKUP($AT$2,DATA!$A:$W,3,0)&amp;"  "&amp;VLOOKUP($AT$2,DATA!$A:$W,4,0)&amp;")",IF(VLOOKUP($AT$2,DATA!$A:$W,2,0)="นาง","(นาง"&amp;VLOOKUP($AT$2,DATA!$A:$W,3,0)&amp;"  "&amp;VLOOKUP($AT$2,DATA!$A:$W,4,0)&amp;")",IF(VLOOKUP($AT$2,DATA!$A:$W,2,0)="นางสาว","(นางสาว"&amp;VLOOKUP($AT$2,DATA!$A:$W,3,0)&amp;"  "&amp;VLOOKUP($AT$2,DATA!$A:$W,4,0)&amp;")","("&amp;VLOOKUP($AT$2,DATA!$A:$W,3,0)&amp;"  "&amp;VLOOKUP($AT$2,DATA!$A:$W,4,0)&amp;")")))</f>
        <v>(นางสาวซ้อนกลิ่น  จันดากุล)</v>
      </c>
      <c r="F86" s="1213"/>
      <c r="G86" s="1213"/>
      <c r="H86" s="1213"/>
      <c r="I86" s="1213"/>
      <c r="J86" s="1213"/>
      <c r="K86" s="1213"/>
      <c r="L86" s="1214"/>
      <c r="M86" s="245"/>
      <c r="N86" s="1213" t="str">
        <f>IF(VLOOKUP($AT$2,DATA!$A:$W,15,0)="นาย","(นาย"&amp;VLOOKUP($AT$2,DATA!$A:$W,16,0)&amp;"  "&amp;VLOOKUP($AT$2,DATA!$A:$W,17,0)&amp;")",IF(VLOOKUP($AT$2,DATA!$A:$W,15,0)="นาง","(นาง"&amp;VLOOKUP($AT$2,DATA!$A:$W,16,0)&amp;"  "&amp;VLOOKUP($AT$2,DATA!$A:$W,17,0)&amp;")",IF(VLOOKUP($AT$2,DATA!$A:$W,15,0)="นางสาว","(นางสาว"&amp;VLOOKUP($AT$2,DATA!$A:$W,16,0)&amp;"  "&amp;VLOOKUP($AT$2,DATA!$A:$W,17,0)&amp;")","("&amp;VLOOKUP($AT$2,DATA!$A:$W,16,0)&amp;"  "&amp;VLOOKUP($AT$2,DATA!$A:$W,17,0)&amp;")")))</f>
        <v>(นายกิติศักดิ์  เกียรติเจริญศิริ)</v>
      </c>
      <c r="O86" s="1213"/>
      <c r="P86" s="1213"/>
      <c r="Q86" s="1213"/>
      <c r="R86" s="1213"/>
      <c r="S86" s="1213"/>
      <c r="T86" s="1213"/>
      <c r="U86" s="1213"/>
      <c r="V86" s="1213"/>
      <c r="W86" s="1213"/>
      <c r="X86" s="1213"/>
      <c r="Y86" s="1213"/>
      <c r="Z86" s="1213"/>
      <c r="AA86" s="1214"/>
      <c r="AB86" s="245"/>
      <c r="AC86" s="206"/>
      <c r="AD86" s="206"/>
      <c r="AE86" s="206"/>
      <c r="AF86" s="206"/>
      <c r="AG86" s="1212" t="s">
        <v>194</v>
      </c>
      <c r="AH86" s="1212"/>
      <c r="AI86" s="1212"/>
      <c r="AJ86" s="1212"/>
      <c r="AK86" s="1212"/>
      <c r="AL86" s="1212"/>
      <c r="AM86" s="1212"/>
      <c r="AN86" s="1212"/>
      <c r="AO86" s="1212"/>
      <c r="AP86" s="246"/>
      <c r="AQ86" s="206"/>
      <c r="AR86" s="206"/>
      <c r="AS86" s="154"/>
      <c r="AT86" s="154"/>
      <c r="AU86" s="254"/>
      <c r="AV86" s="254"/>
      <c r="AW86" s="254"/>
    </row>
    <row r="87" spans="2:60" s="150" customFormat="1" ht="20.25" customHeight="1" x14ac:dyDescent="0.2">
      <c r="B87" s="245"/>
      <c r="C87" s="206"/>
      <c r="D87" s="252" t="s">
        <v>111</v>
      </c>
      <c r="E87" s="1215" t="str">
        <f>IF(VLOOKUP($AT$2,DATA!$A:$W,6,0)=0,VLOOKUP($AT$2,DATA!$A:$W,5,0)&amp;VLOOKUP($AT$2,DATA!$A:$W,7,0),VLOOKUP($AT$2,DATA!$A:$W,5,0))</f>
        <v>ผู้อำนวยการกองคลัง</v>
      </c>
      <c r="F87" s="1215"/>
      <c r="G87" s="1215"/>
      <c r="H87" s="1215"/>
      <c r="I87" s="1215"/>
      <c r="J87" s="1215"/>
      <c r="K87" s="1215"/>
      <c r="L87" s="1216"/>
      <c r="M87" s="255" t="s">
        <v>152</v>
      </c>
      <c r="N87" s="1217" t="str">
        <f>VLOOKUP($AT$2,DATA!$A:$W,18,0)</f>
        <v>ปลัดเทศบาลตำบลจันทบเพชร</v>
      </c>
      <c r="O87" s="1217"/>
      <c r="P87" s="1217"/>
      <c r="Q87" s="1217"/>
      <c r="R87" s="1217"/>
      <c r="S87" s="1217"/>
      <c r="T87" s="1217"/>
      <c r="U87" s="1217"/>
      <c r="V87" s="1217"/>
      <c r="W87" s="1217"/>
      <c r="X87" s="1217"/>
      <c r="Y87" s="1217"/>
      <c r="Z87" s="1217"/>
      <c r="AA87" s="1218"/>
      <c r="AB87" s="245"/>
      <c r="AC87" s="206"/>
      <c r="AD87" s="206"/>
      <c r="AE87" s="252" t="s">
        <v>111</v>
      </c>
      <c r="AF87" s="206"/>
      <c r="AG87" s="1212" t="s">
        <v>194</v>
      </c>
      <c r="AH87" s="1212"/>
      <c r="AI87" s="1212"/>
      <c r="AJ87" s="1212"/>
      <c r="AK87" s="1212"/>
      <c r="AL87" s="1212"/>
      <c r="AM87" s="1212"/>
      <c r="AN87" s="1212"/>
      <c r="AO87" s="1212"/>
      <c r="AP87" s="246"/>
      <c r="AQ87" s="206"/>
      <c r="AR87" s="206"/>
      <c r="AS87" s="154"/>
      <c r="AT87" s="154"/>
      <c r="AU87" s="254"/>
      <c r="AV87" s="254"/>
      <c r="AW87" s="254"/>
    </row>
    <row r="88" spans="2:60" s="150" customFormat="1" ht="20.25" customHeight="1" x14ac:dyDescent="0.2">
      <c r="B88" s="245"/>
      <c r="C88" s="206"/>
      <c r="D88" s="252"/>
      <c r="E88" s="1215" t="str">
        <f>IF(VLOOKUP($AT$2,DATA!$A:$W,6,0)=0,"",("("&amp;VLOOKUP($AT$2,DATA!$A:$W,6,0)&amp;" ระดับ"&amp;VLOOKUP($AT$2,DATA!$A:$W,7,0)&amp;")"))</f>
        <v>(นักบริหารงานการคลัง ระดับต้น)</v>
      </c>
      <c r="F88" s="1215"/>
      <c r="G88" s="1215"/>
      <c r="H88" s="1215"/>
      <c r="I88" s="1215"/>
      <c r="J88" s="1215"/>
      <c r="K88" s="1215"/>
      <c r="L88" s="1216"/>
      <c r="M88" s="255"/>
      <c r="N88" s="1217" t="str">
        <f>IF(VLOOKUP($AT$2,DATA!$A:$W,19,0)=0,"",("("&amp;VLOOKUP($AT$2,DATA!$A:$W,19,0)&amp;" ระดับ"&amp;VLOOKUP($AT$2,DATA!$A:$W,20,0)&amp;")"))</f>
        <v>(นักบริหาร ระดับต้น)</v>
      </c>
      <c r="O88" s="1217"/>
      <c r="P88" s="1217"/>
      <c r="Q88" s="1217"/>
      <c r="R88" s="1217"/>
      <c r="S88" s="1217"/>
      <c r="T88" s="1217"/>
      <c r="U88" s="1217"/>
      <c r="V88" s="1217"/>
      <c r="W88" s="1217"/>
      <c r="X88" s="1217"/>
      <c r="Y88" s="1217"/>
      <c r="Z88" s="1217"/>
      <c r="AA88" s="1218"/>
      <c r="AB88" s="245"/>
      <c r="AC88" s="206"/>
      <c r="AD88" s="206"/>
      <c r="AE88" s="252"/>
      <c r="AF88" s="206"/>
      <c r="AG88" s="400"/>
      <c r="AH88" s="400"/>
      <c r="AI88" s="400"/>
      <c r="AJ88" s="400"/>
      <c r="AK88" s="400"/>
      <c r="AL88" s="400"/>
      <c r="AM88" s="400"/>
      <c r="AN88" s="400"/>
      <c r="AO88" s="400"/>
      <c r="AP88" s="246"/>
      <c r="AQ88" s="206"/>
      <c r="AR88" s="206"/>
      <c r="AS88" s="154"/>
      <c r="AT88" s="154"/>
      <c r="AU88" s="254"/>
      <c r="AV88" s="254"/>
      <c r="AW88" s="254"/>
    </row>
    <row r="89" spans="2:60" s="150" customFormat="1" ht="20.25" customHeight="1" x14ac:dyDescent="0.2">
      <c r="B89" s="245"/>
      <c r="C89" s="206"/>
      <c r="D89" s="252"/>
      <c r="E89" s="399"/>
      <c r="F89" s="399"/>
      <c r="G89" s="399"/>
      <c r="H89" s="399"/>
      <c r="I89" s="399"/>
      <c r="J89" s="399"/>
      <c r="K89" s="399"/>
      <c r="L89" s="392"/>
      <c r="M89" s="255"/>
      <c r="N89" s="1217" t="str">
        <f>IF(VLOOKUP($AT$2,DATA!$A:$W,21,0)=0,"",VLOOKUP($AT$2,DATA!$A:$W,21,0))</f>
        <v/>
      </c>
      <c r="O89" s="1217"/>
      <c r="P89" s="1217"/>
      <c r="Q89" s="1217"/>
      <c r="R89" s="1217"/>
      <c r="S89" s="1217"/>
      <c r="T89" s="1217"/>
      <c r="U89" s="1217"/>
      <c r="V89" s="1217"/>
      <c r="W89" s="1217"/>
      <c r="X89" s="1217"/>
      <c r="Y89" s="1217"/>
      <c r="Z89" s="1217"/>
      <c r="AA89" s="1218"/>
      <c r="AB89" s="245"/>
      <c r="AC89" s="206"/>
      <c r="AD89" s="206"/>
      <c r="AE89" s="252"/>
      <c r="AF89" s="206"/>
      <c r="AG89" s="400"/>
      <c r="AH89" s="400"/>
      <c r="AI89" s="400"/>
      <c r="AJ89" s="400"/>
      <c r="AK89" s="400"/>
      <c r="AL89" s="400"/>
      <c r="AM89" s="400"/>
      <c r="AN89" s="400"/>
      <c r="AO89" s="400"/>
      <c r="AP89" s="246"/>
      <c r="AQ89" s="206"/>
      <c r="AR89" s="206"/>
      <c r="AS89" s="154"/>
      <c r="AT89" s="154"/>
      <c r="AU89" s="254"/>
      <c r="AV89" s="254"/>
      <c r="AW89" s="254"/>
    </row>
    <row r="90" spans="2:60" s="150" customFormat="1" ht="22.5" customHeight="1" x14ac:dyDescent="0.2">
      <c r="B90" s="245"/>
      <c r="C90" s="206"/>
      <c r="D90" s="252" t="s">
        <v>144</v>
      </c>
      <c r="E90" s="1212" t="s">
        <v>192</v>
      </c>
      <c r="F90" s="1212"/>
      <c r="G90" s="1212"/>
      <c r="H90" s="1212"/>
      <c r="I90" s="1212"/>
      <c r="J90" s="1212"/>
      <c r="K90" s="1212"/>
      <c r="L90" s="1219"/>
      <c r="M90" s="255" t="s">
        <v>153</v>
      </c>
      <c r="N90" s="1212" t="s">
        <v>193</v>
      </c>
      <c r="O90" s="1212"/>
      <c r="P90" s="1212"/>
      <c r="Q90" s="1212"/>
      <c r="R90" s="1212"/>
      <c r="S90" s="1212"/>
      <c r="T90" s="1212"/>
      <c r="U90" s="1212"/>
      <c r="V90" s="1212"/>
      <c r="W90" s="1212"/>
      <c r="X90" s="1212"/>
      <c r="Y90" s="1212"/>
      <c r="Z90" s="1212"/>
      <c r="AA90" s="1219"/>
      <c r="AB90" s="245"/>
      <c r="AC90" s="206"/>
      <c r="AD90" s="206"/>
      <c r="AE90" s="252" t="s">
        <v>144</v>
      </c>
      <c r="AF90" s="256"/>
      <c r="AG90" s="1212" t="s">
        <v>194</v>
      </c>
      <c r="AH90" s="1212"/>
      <c r="AI90" s="1212"/>
      <c r="AJ90" s="1212"/>
      <c r="AK90" s="1212"/>
      <c r="AL90" s="1212"/>
      <c r="AM90" s="1212"/>
      <c r="AN90" s="1212"/>
      <c r="AO90" s="1212"/>
      <c r="AP90" s="257"/>
      <c r="AQ90" s="256"/>
      <c r="AR90" s="206"/>
      <c r="AS90" s="154"/>
      <c r="AT90" s="154"/>
      <c r="AU90" s="254"/>
      <c r="AV90" s="254"/>
      <c r="AW90" s="254"/>
    </row>
    <row r="91" spans="2:60" s="150" customFormat="1" ht="8.25" customHeight="1" x14ac:dyDescent="0.2">
      <c r="B91" s="216"/>
      <c r="C91" s="217"/>
      <c r="D91" s="217"/>
      <c r="E91" s="217"/>
      <c r="F91" s="217"/>
      <c r="G91" s="217"/>
      <c r="H91" s="217"/>
      <c r="I91" s="217"/>
      <c r="J91" s="217"/>
      <c r="K91" s="217"/>
      <c r="L91" s="218"/>
      <c r="M91" s="216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8"/>
      <c r="AB91" s="216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8"/>
      <c r="AQ91" s="206"/>
      <c r="AR91" s="206"/>
      <c r="AS91" s="154"/>
      <c r="AT91" s="154"/>
      <c r="AU91" s="254"/>
      <c r="AV91" s="254"/>
      <c r="AW91" s="254"/>
    </row>
    <row r="92" spans="2:60" s="180" customFormat="1" ht="6" customHeight="1" x14ac:dyDescent="0.2">
      <c r="AQ92" s="205"/>
      <c r="AR92" s="205"/>
      <c r="AS92" s="211"/>
      <c r="AT92" s="211"/>
      <c r="AU92" s="211"/>
      <c r="AV92" s="210"/>
      <c r="AW92" s="210"/>
      <c r="AX92" s="212"/>
      <c r="AY92" s="212"/>
      <c r="AZ92" s="212"/>
    </row>
    <row r="93" spans="2:60" s="213" customFormat="1" ht="20.25" customHeight="1" x14ac:dyDescent="0.2">
      <c r="B93" s="1220" t="s">
        <v>205</v>
      </c>
      <c r="C93" s="1220"/>
      <c r="D93" s="1220"/>
      <c r="E93" s="1220"/>
      <c r="F93" s="1220"/>
      <c r="G93" s="1220"/>
      <c r="H93" s="1220"/>
      <c r="I93" s="1220"/>
      <c r="J93" s="1220"/>
      <c r="K93" s="1220"/>
      <c r="L93" s="1220"/>
      <c r="M93" s="1220"/>
      <c r="N93" s="1220"/>
      <c r="O93" s="1220"/>
      <c r="P93" s="1220"/>
      <c r="Q93" s="1220"/>
      <c r="R93" s="1220"/>
      <c r="S93" s="1220"/>
      <c r="T93" s="1220"/>
      <c r="U93" s="1220"/>
      <c r="V93" s="1220"/>
      <c r="W93" s="1220"/>
      <c r="X93" s="1220"/>
      <c r="Y93" s="1220"/>
      <c r="Z93" s="1220"/>
      <c r="AA93" s="1220"/>
      <c r="AB93" s="1220"/>
      <c r="AC93" s="1220"/>
      <c r="AD93" s="1220"/>
      <c r="AE93" s="1220"/>
      <c r="AF93" s="1220"/>
      <c r="AG93" s="1220"/>
      <c r="AH93" s="1220"/>
      <c r="AI93" s="1220"/>
      <c r="AJ93" s="1220"/>
      <c r="AK93" s="1220"/>
      <c r="AL93" s="1220"/>
      <c r="AM93" s="1220"/>
      <c r="AN93" s="1220"/>
      <c r="AO93" s="1220"/>
      <c r="AP93" s="1220"/>
      <c r="AV93" s="214"/>
      <c r="AW93" s="214"/>
      <c r="AX93" s="214"/>
      <c r="AY93" s="214"/>
      <c r="AZ93" s="214"/>
      <c r="BA93" s="214"/>
      <c r="BB93" s="215"/>
      <c r="BC93" s="215"/>
      <c r="BD93" s="215"/>
      <c r="BE93" s="214"/>
      <c r="BF93" s="214"/>
      <c r="BG93" s="215"/>
      <c r="BH93" s="215"/>
    </row>
    <row r="94" spans="2:60" s="150" customFormat="1" ht="22.5" customHeight="1" x14ac:dyDescent="0.2">
      <c r="B94" s="1221" t="s">
        <v>279</v>
      </c>
      <c r="C94" s="1221"/>
      <c r="D94" s="1221"/>
      <c r="E94" s="1221"/>
      <c r="F94" s="1221"/>
      <c r="G94" s="1221"/>
      <c r="H94" s="1221"/>
      <c r="I94" s="1221"/>
      <c r="J94" s="1221"/>
      <c r="K94" s="1221"/>
      <c r="L94" s="1221"/>
      <c r="M94" s="1221"/>
      <c r="N94" s="1221"/>
      <c r="O94" s="1221"/>
      <c r="P94" s="1221"/>
      <c r="Q94" s="1221"/>
      <c r="R94" s="1221"/>
      <c r="S94" s="1221"/>
      <c r="T94" s="1221"/>
      <c r="U94" s="1221"/>
      <c r="V94" s="1221"/>
      <c r="W94" s="1221"/>
      <c r="X94" s="1221"/>
      <c r="Y94" s="1221"/>
      <c r="Z94" s="1221"/>
      <c r="AA94" s="1221"/>
      <c r="AB94" s="1221"/>
      <c r="AC94" s="1221"/>
      <c r="AD94" s="1221"/>
      <c r="AE94" s="1221"/>
      <c r="AF94" s="1221"/>
      <c r="AG94" s="1221"/>
      <c r="AH94" s="1221"/>
      <c r="AI94" s="1221"/>
      <c r="AJ94" s="1221"/>
      <c r="AK94" s="1221"/>
      <c r="AL94" s="1221"/>
      <c r="AM94" s="1221"/>
      <c r="AN94" s="1221"/>
      <c r="AO94" s="1221"/>
      <c r="AP94" s="122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2"/>
      <c r="BF94" s="202"/>
      <c r="BG94" s="202"/>
      <c r="BH94" s="201"/>
    </row>
    <row r="95" spans="2:60" s="150" customFormat="1" ht="8.25" customHeight="1" x14ac:dyDescent="0.2">
      <c r="AV95" s="201"/>
      <c r="AW95" s="201"/>
      <c r="AX95" s="201"/>
      <c r="AY95" s="201"/>
      <c r="AZ95" s="201"/>
      <c r="BA95" s="201"/>
      <c r="BB95" s="201"/>
      <c r="BC95" s="201"/>
      <c r="BD95" s="201"/>
      <c r="BE95" s="202"/>
      <c r="BF95" s="202"/>
      <c r="BG95" s="202"/>
      <c r="BH95" s="201"/>
    </row>
    <row r="96" spans="2:60" s="150" customFormat="1" ht="22.5" customHeight="1" x14ac:dyDescent="0.2">
      <c r="B96" s="1235" t="s">
        <v>155</v>
      </c>
      <c r="C96" s="1235"/>
      <c r="D96" s="1235"/>
      <c r="E96" s="1235"/>
      <c r="F96" s="1235"/>
      <c r="G96" s="1235"/>
      <c r="H96" s="1235"/>
      <c r="I96" s="1235"/>
      <c r="J96" s="1235"/>
      <c r="K96" s="1235"/>
      <c r="L96" s="1235"/>
      <c r="M96" s="1235"/>
      <c r="N96" s="1235"/>
      <c r="O96" s="1235"/>
      <c r="P96" s="1235"/>
      <c r="Q96" s="1235"/>
      <c r="R96" s="1235"/>
      <c r="S96" s="1235"/>
      <c r="T96" s="1235"/>
      <c r="U96" s="1235" t="s">
        <v>156</v>
      </c>
      <c r="V96" s="1235"/>
      <c r="W96" s="1235"/>
      <c r="X96" s="1235"/>
      <c r="Y96" s="1235"/>
      <c r="Z96" s="1235"/>
      <c r="AA96" s="1235"/>
      <c r="AB96" s="1235"/>
      <c r="AC96" s="1235"/>
      <c r="AD96" s="1235"/>
      <c r="AE96" s="1235"/>
      <c r="AF96" s="1235"/>
      <c r="AG96" s="1235"/>
      <c r="AH96" s="1235"/>
      <c r="AI96" s="1235"/>
      <c r="AJ96" s="1235"/>
      <c r="AK96" s="1235"/>
      <c r="AL96" s="1235"/>
      <c r="AM96" s="1235"/>
      <c r="AN96" s="1235"/>
      <c r="AO96" s="1235"/>
      <c r="AP96" s="1235"/>
      <c r="AV96" s="201"/>
      <c r="AW96" s="201"/>
      <c r="AX96" s="201"/>
      <c r="AY96" s="201"/>
      <c r="AZ96" s="201"/>
      <c r="BA96" s="201"/>
      <c r="BB96" s="201"/>
      <c r="BC96" s="201"/>
      <c r="BD96" s="201"/>
      <c r="BE96" s="202"/>
      <c r="BF96" s="202"/>
      <c r="BG96" s="202"/>
      <c r="BH96" s="201"/>
    </row>
    <row r="97" spans="2:60" s="150" customFormat="1" ht="22.5" customHeight="1" x14ac:dyDescent="0.55000000000000004">
      <c r="B97" s="1227" t="s">
        <v>1081</v>
      </c>
      <c r="C97" s="1228"/>
      <c r="D97" s="1228"/>
      <c r="E97" s="1228"/>
      <c r="F97" s="1228"/>
      <c r="G97" s="1228"/>
      <c r="H97" s="1228"/>
      <c r="I97" s="1228"/>
      <c r="J97" s="1228"/>
      <c r="K97" s="1228"/>
      <c r="L97" s="1228"/>
      <c r="M97" s="1228"/>
      <c r="N97" s="1228"/>
      <c r="O97" s="1228"/>
      <c r="P97" s="1228"/>
      <c r="Q97" s="1228"/>
      <c r="R97" s="1228"/>
      <c r="S97" s="1228"/>
      <c r="T97" s="1229"/>
      <c r="U97" s="1227" t="s">
        <v>1079</v>
      </c>
      <c r="V97" s="1228"/>
      <c r="W97" s="1228"/>
      <c r="X97" s="1228"/>
      <c r="Y97" s="1228"/>
      <c r="Z97" s="1228"/>
      <c r="AA97" s="1228"/>
      <c r="AB97" s="1228"/>
      <c r="AC97" s="1228"/>
      <c r="AD97" s="1228"/>
      <c r="AE97" s="1228"/>
      <c r="AF97" s="1228"/>
      <c r="AG97" s="1228"/>
      <c r="AH97" s="1228"/>
      <c r="AI97" s="1228"/>
      <c r="AJ97" s="1228"/>
      <c r="AK97" s="1228"/>
      <c r="AL97" s="1228"/>
      <c r="AM97" s="1228"/>
      <c r="AN97" s="1228"/>
      <c r="AO97" s="1228"/>
      <c r="AP97" s="1229"/>
      <c r="AV97" s="201"/>
      <c r="AW97" s="201"/>
      <c r="AX97" s="201"/>
      <c r="AY97" s="201"/>
      <c r="AZ97" s="201"/>
      <c r="BA97" s="201"/>
      <c r="BB97" s="201"/>
      <c r="BC97" s="201"/>
      <c r="BD97" s="201"/>
      <c r="BE97" s="202"/>
      <c r="BF97" s="202"/>
      <c r="BG97" s="202"/>
      <c r="BH97" s="201"/>
    </row>
    <row r="98" spans="2:60" s="150" customFormat="1" ht="22.5" customHeight="1" x14ac:dyDescent="0.55000000000000004">
      <c r="B98" s="1209" t="s">
        <v>1082</v>
      </c>
      <c r="C98" s="1210"/>
      <c r="D98" s="1210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1"/>
      <c r="U98" s="1209" t="s">
        <v>1083</v>
      </c>
      <c r="V98" s="1210"/>
      <c r="W98" s="1210"/>
      <c r="X98" s="1210"/>
      <c r="Y98" s="1210"/>
      <c r="Z98" s="1210"/>
      <c r="AA98" s="1210"/>
      <c r="AB98" s="1210"/>
      <c r="AC98" s="1210"/>
      <c r="AD98" s="1210"/>
      <c r="AE98" s="1210"/>
      <c r="AF98" s="1210"/>
      <c r="AG98" s="1210"/>
      <c r="AH98" s="1210"/>
      <c r="AI98" s="1210"/>
      <c r="AJ98" s="1210"/>
      <c r="AK98" s="1210"/>
      <c r="AL98" s="1210"/>
      <c r="AM98" s="1210"/>
      <c r="AN98" s="1210"/>
      <c r="AO98" s="1210"/>
      <c r="AP98" s="121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2"/>
      <c r="BF98" s="202"/>
      <c r="BG98" s="202"/>
      <c r="BH98" s="201"/>
    </row>
    <row r="99" spans="2:60" s="150" customFormat="1" ht="24.75" customHeight="1" x14ac:dyDescent="0.2">
      <c r="B99" s="245"/>
      <c r="C99" s="206"/>
      <c r="D99" s="1212" t="s">
        <v>200</v>
      </c>
      <c r="E99" s="1212"/>
      <c r="F99" s="1212"/>
      <c r="G99" s="1212"/>
      <c r="H99" s="1212"/>
      <c r="I99" s="1212"/>
      <c r="J99" s="1212"/>
      <c r="K99" s="1212"/>
      <c r="L99" s="1212"/>
      <c r="M99" s="1212"/>
      <c r="N99" s="1212"/>
      <c r="O99" s="1212"/>
      <c r="P99" s="1212"/>
      <c r="Q99" s="1212"/>
      <c r="R99" s="1212"/>
      <c r="S99" s="1212"/>
      <c r="T99" s="246"/>
      <c r="U99" s="245"/>
      <c r="V99" s="206"/>
      <c r="W99" s="1212" t="s">
        <v>201</v>
      </c>
      <c r="X99" s="1212"/>
      <c r="Y99" s="1212"/>
      <c r="Z99" s="1212"/>
      <c r="AA99" s="1212"/>
      <c r="AB99" s="1212"/>
      <c r="AC99" s="1212"/>
      <c r="AD99" s="1212"/>
      <c r="AE99" s="1212"/>
      <c r="AF99" s="1212"/>
      <c r="AG99" s="1212"/>
      <c r="AH99" s="1212"/>
      <c r="AI99" s="1212"/>
      <c r="AJ99" s="1212"/>
      <c r="AK99" s="1212"/>
      <c r="AL99" s="1212"/>
      <c r="AM99" s="1212"/>
      <c r="AN99" s="1212"/>
      <c r="AO99" s="1212"/>
      <c r="AP99" s="246"/>
      <c r="AV99" s="201"/>
      <c r="AW99" s="201"/>
      <c r="AX99" s="201"/>
      <c r="AY99" s="201"/>
      <c r="AZ99" s="201"/>
      <c r="BA99" s="201"/>
      <c r="BB99" s="201"/>
      <c r="BC99" s="201"/>
      <c r="BD99" s="201"/>
      <c r="BE99" s="202"/>
      <c r="BF99" s="202"/>
      <c r="BG99" s="202"/>
      <c r="BH99" s="201"/>
    </row>
    <row r="100" spans="2:60" s="150" customFormat="1" ht="24.75" customHeight="1" x14ac:dyDescent="0.2">
      <c r="B100" s="24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46"/>
      <c r="U100" s="245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46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2"/>
      <c r="BF100" s="202"/>
      <c r="BG100" s="202"/>
      <c r="BH100" s="201"/>
    </row>
    <row r="101" spans="2:60" s="150" customFormat="1" ht="22.5" customHeight="1" x14ac:dyDescent="0.2">
      <c r="B101" s="245"/>
      <c r="C101" s="206"/>
      <c r="D101" s="206"/>
      <c r="E101" s="206"/>
      <c r="F101" s="206"/>
      <c r="G101" s="206"/>
      <c r="H101" s="1236" t="str">
        <f>IF(VLOOKUP($AT$2,DATA!$A:$AR,23,0)="นาย"," ",IF(VLOOKUP($AT$2,DATA!$A:$AR,23,0)="นาง"," ",IF(VLOOKUP($AT$2,DATA!$A:$AR,23,0)="นางสาว"," ",VLOOKUP($AT$2,DATA!$A:$AR,23,0))))</f>
        <v xml:space="preserve"> </v>
      </c>
      <c r="I101" s="1236"/>
      <c r="J101" s="1236"/>
      <c r="K101" s="1236"/>
      <c r="L101" s="1236"/>
      <c r="M101" s="1236"/>
      <c r="N101" s="206"/>
      <c r="O101" s="206"/>
      <c r="P101" s="206"/>
      <c r="Q101" s="206"/>
      <c r="R101" s="206"/>
      <c r="S101" s="206"/>
      <c r="T101" s="246"/>
      <c r="U101" s="245"/>
      <c r="V101" s="206"/>
      <c r="W101" s="206"/>
      <c r="X101" s="206"/>
      <c r="Y101" s="206"/>
      <c r="Z101" s="1236" t="str">
        <f>IF(VLOOKUP($AT$2,DATA!$A:$AR,28,0)="นาย"," ",IF(VLOOKUP($AT$2,DATA!$A:$AR,28,0)="นาง"," ",IF(VLOOKUP($AT$2,DATA!$A:$AR,28,0)="นางสาว"," ",VLOOKUP($AT$2,DATA!$A:$AR,28,0))))</f>
        <v xml:space="preserve"> </v>
      </c>
      <c r="AA101" s="1236"/>
      <c r="AB101" s="1236"/>
      <c r="AC101" s="1236"/>
      <c r="AD101" s="1236"/>
      <c r="AE101" s="1236"/>
      <c r="AF101" s="1236"/>
      <c r="AG101" s="1236"/>
      <c r="AH101" s="1236"/>
      <c r="AI101" s="1236"/>
      <c r="AJ101" s="1236"/>
      <c r="AK101" s="1236"/>
      <c r="AL101" s="206"/>
      <c r="AM101" s="206"/>
      <c r="AN101" s="206"/>
      <c r="AO101" s="206"/>
      <c r="AP101" s="246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242"/>
      <c r="BF101" s="242"/>
      <c r="BG101" s="242"/>
      <c r="BH101" s="154"/>
    </row>
    <row r="102" spans="2:60" s="150" customFormat="1" ht="22.5" customHeight="1" x14ac:dyDescent="0.2">
      <c r="B102" s="245"/>
      <c r="C102" s="206"/>
      <c r="D102" s="206"/>
      <c r="E102" s="206"/>
      <c r="F102" s="206"/>
      <c r="G102" s="206"/>
      <c r="H102" s="1237" t="str">
        <f>IF(H103=0,0,IF(VLOOKUP($AT$2,DATA!$A:$AR,23,0)="นาย","(นาย"&amp;VLOOKUP($AT$2,DATA!$A:$AR,24,0)&amp;"  "&amp;VLOOKUP($AT$2,DATA!$A:$AR,25,0)&amp;")",IF(VLOOKUP($AT$2,DATA!$A:$AR,23,0)="นาง","(นาง"&amp;VLOOKUP($AT$2,DATA!$A:$AR,24,0)&amp;"  "&amp;VLOOKUP($AT$2,DATA!$A:$AR,25,0)&amp;")",IF(VLOOKUP($AT$2,DATA!$A:$AR,23,0)="นางสาว","(นางสาว"&amp;VLOOKUP($AT$2,DATA!$A:$AR,24,0)&amp;"  "&amp;VLOOKUP($AT$2,DATA!$A:$AR,25,0)&amp;")","("&amp;VLOOKUP($AT$2,DATA!$A:$AR,24,0)&amp;"  "&amp;VLOOKUP($AT$2,DATA!$A:$AR,25,0)&amp;")"))))</f>
        <v>(นายสันติ  อุทุมพร)</v>
      </c>
      <c r="I102" s="1237"/>
      <c r="J102" s="1237"/>
      <c r="K102" s="1237"/>
      <c r="L102" s="1237"/>
      <c r="M102" s="1237"/>
      <c r="N102" s="206"/>
      <c r="O102" s="206"/>
      <c r="P102" s="206"/>
      <c r="Q102" s="206"/>
      <c r="R102" s="206"/>
      <c r="S102" s="206"/>
      <c r="T102" s="246"/>
      <c r="U102" s="245"/>
      <c r="V102" s="206"/>
      <c r="W102" s="206"/>
      <c r="X102" s="206"/>
      <c r="Y102" s="206"/>
      <c r="Z102" s="1237" t="str">
        <f>IF(Z103=0,0,IF(VLOOKUP($AT$2,DATA!$A:$AR,28,0)="นาย","(นาย"&amp;VLOOKUP($AT$2,DATA!$A:$AR,29,0)&amp;"  "&amp;VLOOKUP($AT$2,DATA!$A:$AR,30,0)&amp;")",IF(VLOOKUP($AT$2,DATA!$A:$AR,28,0)="นาง","(นาง"&amp;VLOOKUP($AT$2,DATA!$A:$AR,29,0)&amp;"  "&amp;VLOOKUP($AT$2,DATA!$A:$AR,30,0)&amp;")",IF(VLOOKUP($AT$2,DATA!$A:$AR,28,0)="นางสาว","(นางสาว"&amp;VLOOKUP($AT$2,DATA!$A:$AR,29,0)&amp;"  "&amp;VLOOKUP($AT$2,DATA!$A:$AR,30,0)&amp;")","("&amp;VLOOKUP($AT$2,DATA!$A:$AR,29,0)&amp;"  "&amp;VLOOKUP($AT$2,DATA!$A:$AR,30,0)&amp;")"))))</f>
        <v>(นายสันติ  อุทุมพร)</v>
      </c>
      <c r="AA102" s="1237"/>
      <c r="AB102" s="1237"/>
      <c r="AC102" s="1237"/>
      <c r="AD102" s="1237"/>
      <c r="AE102" s="1237"/>
      <c r="AF102" s="1237"/>
      <c r="AG102" s="1237"/>
      <c r="AH102" s="1237"/>
      <c r="AI102" s="1237"/>
      <c r="AJ102" s="1237"/>
      <c r="AK102" s="1237"/>
      <c r="AL102" s="206"/>
      <c r="AM102" s="206"/>
      <c r="AN102" s="206"/>
      <c r="AO102" s="206"/>
      <c r="AP102" s="246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242"/>
      <c r="BF102" s="242"/>
      <c r="BG102" s="242"/>
      <c r="BH102" s="154"/>
    </row>
    <row r="103" spans="2:60" s="150" customFormat="1" ht="21.75" customHeight="1" x14ac:dyDescent="0.2">
      <c r="B103" s="245"/>
      <c r="C103" s="206"/>
      <c r="D103" s="206"/>
      <c r="E103" s="206"/>
      <c r="F103" s="206"/>
      <c r="G103" s="252" t="s">
        <v>111</v>
      </c>
      <c r="H103" s="1238" t="str">
        <f>VLOOKUP($AT$2,DATA!$A:$AR,26,0)</f>
        <v>นายกเทศมนตรีตำบลจันทบเพชร</v>
      </c>
      <c r="I103" s="1238"/>
      <c r="J103" s="1238"/>
      <c r="K103" s="1238"/>
      <c r="L103" s="1238"/>
      <c r="M103" s="1238"/>
      <c r="N103" s="206"/>
      <c r="O103" s="206"/>
      <c r="P103" s="206"/>
      <c r="Q103" s="206"/>
      <c r="R103" s="206"/>
      <c r="S103" s="206"/>
      <c r="T103" s="246"/>
      <c r="U103" s="245"/>
      <c r="V103" s="206"/>
      <c r="W103" s="206"/>
      <c r="X103" s="206"/>
      <c r="Y103" s="252" t="s">
        <v>111</v>
      </c>
      <c r="Z103" s="1238" t="str">
        <f>VLOOKUP($AT$2,DATA!$A:$AR,31,0)</f>
        <v>นายกเทศมนตรีตำบลจันทบเพชร</v>
      </c>
      <c r="AA103" s="1238"/>
      <c r="AB103" s="1238"/>
      <c r="AC103" s="1238"/>
      <c r="AD103" s="1238"/>
      <c r="AE103" s="1238"/>
      <c r="AF103" s="1238"/>
      <c r="AG103" s="1238"/>
      <c r="AH103" s="1238"/>
      <c r="AI103" s="1238"/>
      <c r="AJ103" s="1238"/>
      <c r="AK103" s="1238"/>
      <c r="AL103" s="206"/>
      <c r="AM103" s="206"/>
      <c r="AN103" s="206"/>
      <c r="AO103" s="206"/>
      <c r="AP103" s="246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242"/>
      <c r="BF103" s="242"/>
      <c r="BG103" s="242"/>
      <c r="BH103" s="154"/>
    </row>
    <row r="104" spans="2:60" s="150" customFormat="1" ht="21.75" customHeight="1" x14ac:dyDescent="0.2">
      <c r="B104" s="245"/>
      <c r="C104" s="206"/>
      <c r="D104" s="206"/>
      <c r="E104" s="206"/>
      <c r="F104" s="206"/>
      <c r="G104" s="252"/>
      <c r="H104" s="1239"/>
      <c r="I104" s="1239"/>
      <c r="J104" s="1239"/>
      <c r="K104" s="1239"/>
      <c r="L104" s="1239"/>
      <c r="M104" s="1239"/>
      <c r="N104" s="206"/>
      <c r="O104" s="206"/>
      <c r="P104" s="206"/>
      <c r="Q104" s="206"/>
      <c r="R104" s="206"/>
      <c r="S104" s="206"/>
      <c r="T104" s="246"/>
      <c r="U104" s="245"/>
      <c r="V104" s="206"/>
      <c r="W104" s="206"/>
      <c r="X104" s="206"/>
      <c r="Y104" s="252"/>
      <c r="Z104" s="399"/>
      <c r="AA104" s="399"/>
      <c r="AB104" s="399"/>
      <c r="AC104" s="399"/>
      <c r="AD104" s="399"/>
      <c r="AE104" s="399"/>
      <c r="AF104" s="399"/>
      <c r="AG104" s="399"/>
      <c r="AH104" s="399"/>
      <c r="AI104" s="399"/>
      <c r="AJ104" s="399"/>
      <c r="AK104" s="399"/>
      <c r="AL104" s="206"/>
      <c r="AM104" s="206"/>
      <c r="AN104" s="206"/>
      <c r="AO104" s="206"/>
      <c r="AP104" s="246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242"/>
      <c r="BF104" s="242"/>
      <c r="BG104" s="242"/>
      <c r="BH104" s="154"/>
    </row>
    <row r="105" spans="2:60" s="150" customFormat="1" ht="21.75" customHeight="1" x14ac:dyDescent="0.2">
      <c r="B105" s="245"/>
      <c r="C105" s="206"/>
      <c r="D105" s="206"/>
      <c r="E105" s="206"/>
      <c r="F105" s="206"/>
      <c r="G105" s="252"/>
      <c r="H105" s="1239"/>
      <c r="I105" s="1239"/>
      <c r="J105" s="1239"/>
      <c r="K105" s="1239"/>
      <c r="L105" s="1239"/>
      <c r="M105" s="1239"/>
      <c r="N105" s="206"/>
      <c r="O105" s="206"/>
      <c r="P105" s="206"/>
      <c r="Q105" s="206"/>
      <c r="R105" s="206"/>
      <c r="S105" s="206"/>
      <c r="T105" s="246"/>
      <c r="U105" s="245"/>
      <c r="V105" s="206"/>
      <c r="W105" s="206"/>
      <c r="X105" s="206"/>
      <c r="Y105" s="252"/>
      <c r="Z105" s="399"/>
      <c r="AA105" s="399"/>
      <c r="AB105" s="399"/>
      <c r="AC105" s="399"/>
      <c r="AD105" s="399"/>
      <c r="AE105" s="399"/>
      <c r="AF105" s="399"/>
      <c r="AG105" s="399"/>
      <c r="AH105" s="399"/>
      <c r="AI105" s="399"/>
      <c r="AJ105" s="399"/>
      <c r="AK105" s="399"/>
      <c r="AL105" s="206"/>
      <c r="AM105" s="206"/>
      <c r="AN105" s="206"/>
      <c r="AO105" s="206"/>
      <c r="AP105" s="246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242"/>
      <c r="BF105" s="242"/>
      <c r="BG105" s="242"/>
      <c r="BH105" s="154"/>
    </row>
    <row r="106" spans="2:60" s="150" customFormat="1" ht="17.25" customHeight="1" x14ac:dyDescent="0.2">
      <c r="B106" s="245"/>
      <c r="C106" s="206"/>
      <c r="D106" s="206"/>
      <c r="E106" s="206"/>
      <c r="F106" s="206"/>
      <c r="G106" s="252" t="s">
        <v>144</v>
      </c>
      <c r="H106" s="1212" t="s">
        <v>196</v>
      </c>
      <c r="I106" s="1212"/>
      <c r="J106" s="1212"/>
      <c r="K106" s="1212"/>
      <c r="L106" s="1212"/>
      <c r="M106" s="1212"/>
      <c r="N106" s="206"/>
      <c r="O106" s="206"/>
      <c r="P106" s="206"/>
      <c r="Q106" s="206"/>
      <c r="R106" s="256"/>
      <c r="S106" s="256"/>
      <c r="T106" s="257"/>
      <c r="U106" s="258"/>
      <c r="V106" s="256"/>
      <c r="W106" s="256"/>
      <c r="X106" s="256"/>
      <c r="Y106" s="252" t="s">
        <v>144</v>
      </c>
      <c r="Z106" s="1212" t="s">
        <v>192</v>
      </c>
      <c r="AA106" s="1212"/>
      <c r="AB106" s="1212"/>
      <c r="AC106" s="1212"/>
      <c r="AD106" s="1212"/>
      <c r="AE106" s="1212"/>
      <c r="AF106" s="1212"/>
      <c r="AG106" s="1212"/>
      <c r="AH106" s="1212"/>
      <c r="AI106" s="1212"/>
      <c r="AJ106" s="1212"/>
      <c r="AK106" s="1212"/>
      <c r="AL106" s="206"/>
      <c r="AM106" s="206"/>
      <c r="AN106" s="206"/>
      <c r="AO106" s="206"/>
      <c r="AP106" s="246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242"/>
      <c r="BF106" s="242"/>
      <c r="BG106" s="242"/>
      <c r="BH106" s="154"/>
    </row>
    <row r="107" spans="2:60" s="150" customFormat="1" ht="3.75" customHeight="1" x14ac:dyDescent="0.2">
      <c r="B107" s="216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8"/>
      <c r="U107" s="216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8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2"/>
      <c r="BF107" s="202"/>
      <c r="BG107" s="202"/>
      <c r="BH107" s="201"/>
    </row>
    <row r="108" spans="2:60" s="150" customFormat="1" ht="9" customHeight="1" x14ac:dyDescent="0.2"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2"/>
      <c r="BF108" s="202"/>
      <c r="BG108" s="202"/>
      <c r="BH108" s="201"/>
    </row>
    <row r="109" spans="2:60" s="150" customFormat="1" ht="8.25" customHeight="1" x14ac:dyDescent="0.2"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2"/>
      <c r="BF109" s="202"/>
      <c r="BG109" s="202"/>
      <c r="BH109" s="201"/>
    </row>
    <row r="110" spans="2:60" s="150" customFormat="1" ht="22.5" customHeight="1" x14ac:dyDescent="0.2">
      <c r="B110" s="1235" t="s">
        <v>198</v>
      </c>
      <c r="C110" s="1235"/>
      <c r="D110" s="1235"/>
      <c r="E110" s="1235"/>
      <c r="F110" s="1235"/>
      <c r="G110" s="1235"/>
      <c r="H110" s="1235"/>
      <c r="I110" s="1235"/>
      <c r="J110" s="1235"/>
      <c r="K110" s="1235"/>
      <c r="L110" s="1235"/>
      <c r="M110" s="1235"/>
      <c r="N110" s="1235"/>
      <c r="O110" s="1235"/>
      <c r="P110" s="1235"/>
      <c r="Q110" s="1235"/>
      <c r="R110" s="1235"/>
      <c r="S110" s="1235"/>
      <c r="T110" s="1235"/>
      <c r="U110" s="1235" t="s">
        <v>197</v>
      </c>
      <c r="V110" s="1235"/>
      <c r="W110" s="1235"/>
      <c r="X110" s="1235"/>
      <c r="Y110" s="1235"/>
      <c r="Z110" s="1235"/>
      <c r="AA110" s="1235"/>
      <c r="AB110" s="1235"/>
      <c r="AC110" s="1235"/>
      <c r="AD110" s="1235"/>
      <c r="AE110" s="1235"/>
      <c r="AF110" s="1235"/>
      <c r="AG110" s="1235"/>
      <c r="AH110" s="1235"/>
      <c r="AI110" s="1235"/>
      <c r="AJ110" s="1235"/>
      <c r="AK110" s="1235"/>
      <c r="AL110" s="1235"/>
      <c r="AM110" s="1235"/>
      <c r="AN110" s="1235"/>
      <c r="AO110" s="1235"/>
      <c r="AP110" s="1235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2"/>
      <c r="BF110" s="202"/>
      <c r="BG110" s="202"/>
      <c r="BH110" s="201"/>
    </row>
    <row r="111" spans="2:60" s="150" customFormat="1" ht="22.5" customHeight="1" x14ac:dyDescent="0.55000000000000004">
      <c r="B111" s="1227" t="s">
        <v>1084</v>
      </c>
      <c r="C111" s="1228"/>
      <c r="D111" s="1228"/>
      <c r="E111" s="1228"/>
      <c r="F111" s="1228"/>
      <c r="G111" s="1228"/>
      <c r="H111" s="1228"/>
      <c r="I111" s="1228"/>
      <c r="J111" s="1228"/>
      <c r="K111" s="1228"/>
      <c r="L111" s="1228"/>
      <c r="M111" s="1228"/>
      <c r="N111" s="1228"/>
      <c r="O111" s="1228"/>
      <c r="P111" s="1228"/>
      <c r="Q111" s="1228"/>
      <c r="R111" s="1228"/>
      <c r="S111" s="1228"/>
      <c r="T111" s="1229"/>
      <c r="U111" s="1227" t="s">
        <v>1079</v>
      </c>
      <c r="V111" s="1228"/>
      <c r="W111" s="1228"/>
      <c r="X111" s="1228"/>
      <c r="Y111" s="1228"/>
      <c r="Z111" s="1228"/>
      <c r="AA111" s="1228"/>
      <c r="AB111" s="1228"/>
      <c r="AC111" s="1228"/>
      <c r="AD111" s="1228"/>
      <c r="AE111" s="1228"/>
      <c r="AF111" s="1228"/>
      <c r="AG111" s="1228"/>
      <c r="AH111" s="1228"/>
      <c r="AI111" s="1228"/>
      <c r="AJ111" s="1228"/>
      <c r="AK111" s="1228"/>
      <c r="AL111" s="1228"/>
      <c r="AM111" s="1228"/>
      <c r="AN111" s="1228"/>
      <c r="AO111" s="1228"/>
      <c r="AP111" s="1229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2"/>
      <c r="BF111" s="202"/>
      <c r="BG111" s="202"/>
      <c r="BH111" s="201"/>
    </row>
    <row r="112" spans="2:60" s="150" customFormat="1" ht="22.5" customHeight="1" x14ac:dyDescent="0.55000000000000004">
      <c r="B112" s="1209" t="s">
        <v>1082</v>
      </c>
      <c r="C112" s="1210"/>
      <c r="D112" s="1210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1"/>
      <c r="U112" s="1209" t="s">
        <v>1083</v>
      </c>
      <c r="V112" s="1210"/>
      <c r="W112" s="1210"/>
      <c r="X112" s="1210"/>
      <c r="Y112" s="1210"/>
      <c r="Z112" s="1210"/>
      <c r="AA112" s="1210"/>
      <c r="AB112" s="1210"/>
      <c r="AC112" s="1210"/>
      <c r="AD112" s="1210"/>
      <c r="AE112" s="1210"/>
      <c r="AF112" s="1210"/>
      <c r="AG112" s="1210"/>
      <c r="AH112" s="1210"/>
      <c r="AI112" s="1210"/>
      <c r="AJ112" s="1210"/>
      <c r="AK112" s="1210"/>
      <c r="AL112" s="1210"/>
      <c r="AM112" s="1210"/>
      <c r="AN112" s="1210"/>
      <c r="AO112" s="1210"/>
      <c r="AP112" s="121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2"/>
      <c r="BF112" s="202"/>
      <c r="BG112" s="202"/>
      <c r="BH112" s="201"/>
    </row>
    <row r="113" spans="2:60" s="150" customFormat="1" ht="24.75" customHeight="1" x14ac:dyDescent="0.2">
      <c r="B113" s="245"/>
      <c r="C113" s="206"/>
      <c r="D113" s="1212" t="s">
        <v>200</v>
      </c>
      <c r="E113" s="1212"/>
      <c r="F113" s="1212"/>
      <c r="G113" s="1212"/>
      <c r="H113" s="1212"/>
      <c r="I113" s="1212"/>
      <c r="J113" s="1212"/>
      <c r="K113" s="1212"/>
      <c r="L113" s="1212"/>
      <c r="M113" s="1212"/>
      <c r="N113" s="1212"/>
      <c r="O113" s="1212"/>
      <c r="P113" s="1212"/>
      <c r="Q113" s="1212"/>
      <c r="R113" s="1212"/>
      <c r="S113" s="1212"/>
      <c r="T113" s="246"/>
      <c r="U113" s="245"/>
      <c r="V113" s="206"/>
      <c r="W113" s="1212" t="s">
        <v>201</v>
      </c>
      <c r="X113" s="1212"/>
      <c r="Y113" s="1212"/>
      <c r="Z113" s="1212"/>
      <c r="AA113" s="1212"/>
      <c r="AB113" s="1212"/>
      <c r="AC113" s="1212"/>
      <c r="AD113" s="1212"/>
      <c r="AE113" s="1212"/>
      <c r="AF113" s="1212"/>
      <c r="AG113" s="1212"/>
      <c r="AH113" s="1212"/>
      <c r="AI113" s="1212"/>
      <c r="AJ113" s="1212"/>
      <c r="AK113" s="1212"/>
      <c r="AL113" s="1212"/>
      <c r="AM113" s="1212"/>
      <c r="AN113" s="1212"/>
      <c r="AO113" s="1212"/>
      <c r="AP113" s="246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2"/>
      <c r="BF113" s="202"/>
      <c r="BG113" s="202"/>
      <c r="BH113" s="201"/>
    </row>
    <row r="114" spans="2:60" s="150" customFormat="1" ht="24.75" customHeight="1" x14ac:dyDescent="0.2">
      <c r="B114" s="216" t="s">
        <v>199</v>
      </c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8"/>
      <c r="U114" s="216" t="s">
        <v>199</v>
      </c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8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2"/>
      <c r="BF114" s="202"/>
      <c r="BG114" s="202"/>
      <c r="BH114" s="201"/>
    </row>
    <row r="115" spans="2:60" s="150" customFormat="1" ht="19.5" customHeight="1" x14ac:dyDescent="0.2">
      <c r="B115" s="393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5"/>
      <c r="U115" s="393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395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2"/>
      <c r="BF115" s="202"/>
      <c r="BG115" s="202"/>
      <c r="BH115" s="201"/>
    </row>
    <row r="116" spans="2:60" s="150" customFormat="1" ht="22.5" customHeight="1" x14ac:dyDescent="0.2">
      <c r="B116" s="245"/>
      <c r="C116" s="206"/>
      <c r="D116" s="206"/>
      <c r="E116" s="206"/>
      <c r="F116" s="206"/>
      <c r="G116" s="206"/>
      <c r="H116" s="1236" t="str">
        <f>IF(DATA!$AG$9="นาย"," ",IF(DATA!$AG$9="นาง"," ",IF(DATA!$AG$9="นางสาว"," ",DATA!$AG$9)))</f>
        <v xml:space="preserve"> </v>
      </c>
      <c r="I116" s="1236"/>
      <c r="J116" s="1236"/>
      <c r="K116" s="1236"/>
      <c r="L116" s="1236"/>
      <c r="M116" s="1236"/>
      <c r="N116" s="206"/>
      <c r="O116" s="206"/>
      <c r="P116" s="206"/>
      <c r="Q116" s="206"/>
      <c r="R116" s="206"/>
      <c r="S116" s="206"/>
      <c r="T116" s="246"/>
      <c r="U116" s="245"/>
      <c r="V116" s="206"/>
      <c r="W116" s="206"/>
      <c r="X116" s="206"/>
      <c r="Y116" s="206"/>
      <c r="Z116" s="1236" t="str">
        <f>IF(DATA!$AL$9="นาย"," ",IF(DATA!$AL$9="นาง"," ",IF(DATA!$AL$9="นางสาว"," ",DATA!$AL$9)))</f>
        <v xml:space="preserve"> </v>
      </c>
      <c r="AA116" s="1236"/>
      <c r="AB116" s="1236"/>
      <c r="AC116" s="1236"/>
      <c r="AD116" s="1236"/>
      <c r="AE116" s="1236"/>
      <c r="AF116" s="1236"/>
      <c r="AG116" s="1236"/>
      <c r="AH116" s="1236"/>
      <c r="AI116" s="1236"/>
      <c r="AJ116" s="1236"/>
      <c r="AK116" s="1236"/>
      <c r="AL116" s="206"/>
      <c r="AM116" s="206"/>
      <c r="AN116" s="206"/>
      <c r="AO116" s="206"/>
      <c r="AP116" s="246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242"/>
      <c r="BF116" s="242"/>
      <c r="BG116" s="242"/>
      <c r="BH116" s="154"/>
    </row>
    <row r="117" spans="2:60" s="398" customFormat="1" ht="22.5" customHeight="1" x14ac:dyDescent="0.2">
      <c r="B117" s="247"/>
      <c r="C117" s="207"/>
      <c r="D117" s="207"/>
      <c r="E117" s="207"/>
      <c r="F117" s="207"/>
      <c r="G117" s="207"/>
      <c r="H117" s="1240" t="str">
        <f>IF(H116=0,0,IF(DATA!$AG$9="นาย","(นาย"&amp;DATA!$AH$9&amp;"  "&amp;DATA!$AI$9&amp;")",IF(DATA!$AG$9="นาง","(นาง"&amp;DATA!$AH$9&amp;"  "&amp;DATA!$AI$9&amp;")",IF(DATA!$AG$9="นางสาว","(นางสาว"&amp;DATA!$AH$9&amp;"  "&amp;DATA!$AI$9&amp;")","("&amp;DATA!$AH$9&amp;"  "&amp;DATA!$AI$9&amp;")"))))</f>
        <v>(นายสันติ  อุทุมพร)</v>
      </c>
      <c r="I117" s="1240"/>
      <c r="J117" s="1240"/>
      <c r="K117" s="1240"/>
      <c r="L117" s="1240"/>
      <c r="M117" s="1240"/>
      <c r="N117" s="207"/>
      <c r="O117" s="207"/>
      <c r="P117" s="207"/>
      <c r="Q117" s="207"/>
      <c r="R117" s="207"/>
      <c r="S117" s="207"/>
      <c r="T117" s="248"/>
      <c r="U117" s="247"/>
      <c r="V117" s="207"/>
      <c r="W117" s="207"/>
      <c r="X117" s="207"/>
      <c r="Y117" s="207"/>
      <c r="Z117" s="1240" t="str">
        <f>IF(Z116=0,0,IF(DATA!$AL$9="นาย","(นาย"&amp;DATA!$AM$9&amp;"  "&amp;DATA!$AN$9&amp;")",IF(DATA!$AL$9="นาง","(นาง"&amp;DATA!$AM$9&amp;"  "&amp;DATA!$AN$9&amp;")",IF(DATA!$AL$9="นางสาว","(นางสาว"&amp;DATA!$AM$9&amp;"  "&amp;DATA!$AN$9&amp;")","("&amp;DATA!$AM$9&amp;"  "&amp;DATA!$AN$9&amp;")"))))</f>
        <v>(นายสันติ  อุทุมพร)</v>
      </c>
      <c r="AA117" s="1240"/>
      <c r="AB117" s="1240"/>
      <c r="AC117" s="1240"/>
      <c r="AD117" s="1240"/>
      <c r="AE117" s="1240"/>
      <c r="AF117" s="1240"/>
      <c r="AG117" s="1240"/>
      <c r="AH117" s="1240"/>
      <c r="AI117" s="1240"/>
      <c r="AJ117" s="1240"/>
      <c r="AK117" s="1240"/>
      <c r="AL117" s="207"/>
      <c r="AM117" s="207"/>
      <c r="AN117" s="207"/>
      <c r="AO117" s="207"/>
      <c r="AP117" s="248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2"/>
      <c r="BF117" s="202"/>
      <c r="BG117" s="202"/>
      <c r="BH117" s="201"/>
    </row>
    <row r="118" spans="2:60" s="398" customFormat="1" ht="22.5" customHeight="1" x14ac:dyDescent="0.2">
      <c r="B118" s="247"/>
      <c r="C118" s="207"/>
      <c r="D118" s="207"/>
      <c r="E118" s="207"/>
      <c r="F118" s="207"/>
      <c r="G118" s="250" t="s">
        <v>111</v>
      </c>
      <c r="H118" s="1241" t="str">
        <f>DATA!$AJ$9</f>
        <v>นายกเทศมนตรีตำบลจันทบเพชร</v>
      </c>
      <c r="I118" s="1241"/>
      <c r="J118" s="1241"/>
      <c r="K118" s="1241"/>
      <c r="L118" s="1241"/>
      <c r="M118" s="1241"/>
      <c r="N118" s="207"/>
      <c r="O118" s="207"/>
      <c r="P118" s="207"/>
      <c r="Q118" s="207"/>
      <c r="R118" s="207"/>
      <c r="S118" s="207"/>
      <c r="T118" s="248"/>
      <c r="U118" s="247"/>
      <c r="V118" s="207"/>
      <c r="W118" s="207"/>
      <c r="X118" s="207"/>
      <c r="Y118" s="250" t="s">
        <v>111</v>
      </c>
      <c r="Z118" s="1241" t="str">
        <f>DATA!$AO$9</f>
        <v>นายกเทศมนตรีตำบลจันทบเพชร</v>
      </c>
      <c r="AA118" s="1241"/>
      <c r="AB118" s="1241"/>
      <c r="AC118" s="1241"/>
      <c r="AD118" s="1241"/>
      <c r="AE118" s="1241"/>
      <c r="AF118" s="1241"/>
      <c r="AG118" s="1241"/>
      <c r="AH118" s="1241"/>
      <c r="AI118" s="1241"/>
      <c r="AJ118" s="1241"/>
      <c r="AK118" s="1241"/>
      <c r="AL118" s="207"/>
      <c r="AM118" s="207"/>
      <c r="AN118" s="207"/>
      <c r="AO118" s="207"/>
      <c r="AP118" s="248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2"/>
      <c r="BF118" s="202"/>
      <c r="BG118" s="202"/>
      <c r="BH118" s="201"/>
    </row>
    <row r="119" spans="2:60" s="398" customFormat="1" ht="22.5" customHeight="1" x14ac:dyDescent="0.2">
      <c r="B119" s="247"/>
      <c r="C119" s="207"/>
      <c r="D119" s="207"/>
      <c r="E119" s="207"/>
      <c r="F119" s="207"/>
      <c r="G119" s="250"/>
      <c r="H119" s="1241" t="s">
        <v>202</v>
      </c>
      <c r="I119" s="1241"/>
      <c r="J119" s="1241"/>
      <c r="K119" s="1241"/>
      <c r="L119" s="1241"/>
      <c r="M119" s="1241"/>
      <c r="N119" s="207"/>
      <c r="O119" s="207"/>
      <c r="P119" s="207"/>
      <c r="Q119" s="207"/>
      <c r="R119" s="207"/>
      <c r="S119" s="207"/>
      <c r="T119" s="248"/>
      <c r="U119" s="247"/>
      <c r="V119" s="207"/>
      <c r="W119" s="207"/>
      <c r="X119" s="207"/>
      <c r="Y119" s="250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207"/>
      <c r="AM119" s="207"/>
      <c r="AN119" s="207"/>
      <c r="AO119" s="207"/>
      <c r="AP119" s="248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2"/>
      <c r="BF119" s="202"/>
      <c r="BG119" s="202"/>
      <c r="BH119" s="201"/>
    </row>
    <row r="120" spans="2:60" s="398" customFormat="1" ht="22.5" customHeight="1" x14ac:dyDescent="0.2">
      <c r="B120" s="247"/>
      <c r="C120" s="207"/>
      <c r="D120" s="207"/>
      <c r="E120" s="207"/>
      <c r="F120" s="207"/>
      <c r="G120" s="250" t="s">
        <v>144</v>
      </c>
      <c r="H120" s="1242" t="s">
        <v>196</v>
      </c>
      <c r="I120" s="1242"/>
      <c r="J120" s="1242"/>
      <c r="K120" s="1242"/>
      <c r="L120" s="1242"/>
      <c r="M120" s="1242"/>
      <c r="N120" s="207"/>
      <c r="O120" s="207"/>
      <c r="P120" s="207"/>
      <c r="Q120" s="207"/>
      <c r="R120" s="230"/>
      <c r="S120" s="230"/>
      <c r="T120" s="249"/>
      <c r="U120" s="259"/>
      <c r="V120" s="230"/>
      <c r="W120" s="230"/>
      <c r="X120" s="230"/>
      <c r="Y120" s="250" t="s">
        <v>144</v>
      </c>
      <c r="Z120" s="1242" t="s">
        <v>192</v>
      </c>
      <c r="AA120" s="1242"/>
      <c r="AB120" s="1242"/>
      <c r="AC120" s="1242"/>
      <c r="AD120" s="1242"/>
      <c r="AE120" s="1242"/>
      <c r="AF120" s="1242"/>
      <c r="AG120" s="1242"/>
      <c r="AH120" s="1242"/>
      <c r="AI120" s="1242"/>
      <c r="AJ120" s="1242"/>
      <c r="AK120" s="1242"/>
      <c r="AL120" s="207"/>
      <c r="AM120" s="207"/>
      <c r="AN120" s="207"/>
      <c r="AO120" s="207"/>
      <c r="AP120" s="248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2"/>
      <c r="BF120" s="202"/>
      <c r="BG120" s="202"/>
      <c r="BH120" s="201"/>
    </row>
    <row r="121" spans="2:60" s="150" customFormat="1" ht="10.5" customHeight="1" x14ac:dyDescent="0.2">
      <c r="B121" s="216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8"/>
      <c r="U121" s="216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8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2"/>
      <c r="BF121" s="202"/>
      <c r="BG121" s="202"/>
      <c r="BH121" s="201"/>
    </row>
    <row r="122" spans="2:60" s="150" customFormat="1" ht="3.75" customHeight="1" x14ac:dyDescent="0.2"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2"/>
      <c r="BF122" s="203"/>
      <c r="BG122" s="203"/>
      <c r="BH122" s="204"/>
    </row>
  </sheetData>
  <sheetProtection sheet="1" objects="1" scenarios="1" formatCells="0" formatColumns="0" formatRows="0"/>
  <mergeCells count="310">
    <mergeCell ref="B2:AP2"/>
    <mergeCell ref="J4:AP4"/>
    <mergeCell ref="AT4:AT5"/>
    <mergeCell ref="J6:AP6"/>
    <mergeCell ref="AR6:AW14"/>
    <mergeCell ref="B9:AP9"/>
    <mergeCell ref="B10:L10"/>
    <mergeCell ref="M10:AE10"/>
    <mergeCell ref="AF10:AP10"/>
    <mergeCell ref="B11:L11"/>
    <mergeCell ref="BC16:BF16"/>
    <mergeCell ref="N17:S17"/>
    <mergeCell ref="T17:Y17"/>
    <mergeCell ref="Z17:AG17"/>
    <mergeCell ref="AS17:AV17"/>
    <mergeCell ref="AX17:BA17"/>
    <mergeCell ref="BC17:BF17"/>
    <mergeCell ref="M11:AE11"/>
    <mergeCell ref="AF11:AP11"/>
    <mergeCell ref="B12:AP12"/>
    <mergeCell ref="B13:L13"/>
    <mergeCell ref="M13:AP13"/>
    <mergeCell ref="B16:H17"/>
    <mergeCell ref="I16:J17"/>
    <mergeCell ref="K16:M16"/>
    <mergeCell ref="N16:AG16"/>
    <mergeCell ref="AI16:AI17"/>
    <mergeCell ref="B18:H18"/>
    <mergeCell ref="I18:J18"/>
    <mergeCell ref="N18:S18"/>
    <mergeCell ref="T18:Y18"/>
    <mergeCell ref="Z18:AG18"/>
    <mergeCell ref="AJ18:AP18"/>
    <mergeCell ref="AJ16:AP17"/>
    <mergeCell ref="AS16:AV16"/>
    <mergeCell ref="AX16:BA16"/>
    <mergeCell ref="AZ18:AZ19"/>
    <mergeCell ref="BA18:BA19"/>
    <mergeCell ref="BC18:BC19"/>
    <mergeCell ref="BD18:BD19"/>
    <mergeCell ref="BE18:BE19"/>
    <mergeCell ref="BF18:BF19"/>
    <mergeCell ref="AS18:AS19"/>
    <mergeCell ref="AT18:AT19"/>
    <mergeCell ref="AU18:AU19"/>
    <mergeCell ref="AV18:AV19"/>
    <mergeCell ref="AX18:AX19"/>
    <mergeCell ref="AY18:AY19"/>
    <mergeCell ref="B21:H21"/>
    <mergeCell ref="I21:J21"/>
    <mergeCell ref="AJ21:AP21"/>
    <mergeCell ref="B22:H22"/>
    <mergeCell ref="I22:J22"/>
    <mergeCell ref="AJ22:AP22"/>
    <mergeCell ref="B19:H19"/>
    <mergeCell ref="I19:J19"/>
    <mergeCell ref="AJ19:AP19"/>
    <mergeCell ref="B20:H20"/>
    <mergeCell ref="I20:J20"/>
    <mergeCell ref="AJ20:AP20"/>
    <mergeCell ref="B25:H25"/>
    <mergeCell ref="I25:J25"/>
    <mergeCell ref="K25:AH25"/>
    <mergeCell ref="B28:AP28"/>
    <mergeCell ref="AS29:AU29"/>
    <mergeCell ref="AV29:AV31"/>
    <mergeCell ref="AH30:AP31"/>
    <mergeCell ref="AS30:AU30"/>
    <mergeCell ref="B23:H23"/>
    <mergeCell ref="I23:J23"/>
    <mergeCell ref="AJ23:AP23"/>
    <mergeCell ref="B24:H24"/>
    <mergeCell ref="I24:J24"/>
    <mergeCell ref="AJ24:AP24"/>
    <mergeCell ref="AX29:AZ29"/>
    <mergeCell ref="BA29:BA31"/>
    <mergeCell ref="BC29:BE29"/>
    <mergeCell ref="BF29:BF31"/>
    <mergeCell ref="B30:M32"/>
    <mergeCell ref="N30:Q32"/>
    <mergeCell ref="R30:U30"/>
    <mergeCell ref="V30:Y30"/>
    <mergeCell ref="Z30:AC30"/>
    <mergeCell ref="AD30:AG31"/>
    <mergeCell ref="AX30:AZ30"/>
    <mergeCell ref="BC30:BE30"/>
    <mergeCell ref="R31:U32"/>
    <mergeCell ref="V31:Y32"/>
    <mergeCell ref="AS31:AU31"/>
    <mergeCell ref="AX31:AZ31"/>
    <mergeCell ref="BC31:BE31"/>
    <mergeCell ref="Z32:AC32"/>
    <mergeCell ref="AD32:AG32"/>
    <mergeCell ref="AH32:AP32"/>
    <mergeCell ref="AS32:AU32"/>
    <mergeCell ref="AX32:AZ32"/>
    <mergeCell ref="BC32:BE32"/>
    <mergeCell ref="BC33:BE33"/>
    <mergeCell ref="B34:M34"/>
    <mergeCell ref="N34:Q34"/>
    <mergeCell ref="R34:U34"/>
    <mergeCell ref="V34:Y34"/>
    <mergeCell ref="Z34:AC34"/>
    <mergeCell ref="AD34:AG34"/>
    <mergeCell ref="AH34:AP34"/>
    <mergeCell ref="AS34:AU34"/>
    <mergeCell ref="AX34:AZ34"/>
    <mergeCell ref="BC34:BE34"/>
    <mergeCell ref="B33:M33"/>
    <mergeCell ref="N33:Q33"/>
    <mergeCell ref="R33:U33"/>
    <mergeCell ref="V33:Y33"/>
    <mergeCell ref="Z33:AC33"/>
    <mergeCell ref="AF33:AG33"/>
    <mergeCell ref="AH33:AP33"/>
    <mergeCell ref="AS33:AU33"/>
    <mergeCell ref="AX33:AZ33"/>
    <mergeCell ref="BC35:BE35"/>
    <mergeCell ref="B36:M36"/>
    <mergeCell ref="N36:Q36"/>
    <mergeCell ref="R36:U36"/>
    <mergeCell ref="V36:Y36"/>
    <mergeCell ref="Z36:AC36"/>
    <mergeCell ref="AD36:AG36"/>
    <mergeCell ref="AH36:AP36"/>
    <mergeCell ref="AS36:AU36"/>
    <mergeCell ref="AX36:AZ36"/>
    <mergeCell ref="BC36:BE36"/>
    <mergeCell ref="B35:M35"/>
    <mergeCell ref="N35:Q35"/>
    <mergeCell ref="R35:U35"/>
    <mergeCell ref="V35:Y35"/>
    <mergeCell ref="Z35:AC35"/>
    <mergeCell ref="AD35:AG35"/>
    <mergeCell ref="AH35:AP35"/>
    <mergeCell ref="AS35:AU35"/>
    <mergeCell ref="AX35:AZ35"/>
    <mergeCell ref="BC37:BE37"/>
    <mergeCell ref="B38:M38"/>
    <mergeCell ref="N38:Q38"/>
    <mergeCell ref="R38:U38"/>
    <mergeCell ref="V38:Y38"/>
    <mergeCell ref="Z38:AC38"/>
    <mergeCell ref="AD38:AG38"/>
    <mergeCell ref="AH38:AP38"/>
    <mergeCell ref="BC38:BE38"/>
    <mergeCell ref="B37:M37"/>
    <mergeCell ref="N37:Q37"/>
    <mergeCell ref="R37:U37"/>
    <mergeCell ref="V37:Y37"/>
    <mergeCell ref="Z37:AC37"/>
    <mergeCell ref="AD37:AG37"/>
    <mergeCell ref="AH37:AP37"/>
    <mergeCell ref="AS37:AU37"/>
    <mergeCell ref="AX37:AZ37"/>
    <mergeCell ref="B39:M39"/>
    <mergeCell ref="N39:Q39"/>
    <mergeCell ref="R39:U39"/>
    <mergeCell ref="V39:Y39"/>
    <mergeCell ref="Z39:AC39"/>
    <mergeCell ref="AD39:AG39"/>
    <mergeCell ref="AH39:AP39"/>
    <mergeCell ref="BC39:BE39"/>
    <mergeCell ref="AH40:AP40"/>
    <mergeCell ref="B41:M41"/>
    <mergeCell ref="N41:Q41"/>
    <mergeCell ref="R41:U41"/>
    <mergeCell ref="V41:Y41"/>
    <mergeCell ref="Z41:AC41"/>
    <mergeCell ref="AD41:AG41"/>
    <mergeCell ref="AH41:AP41"/>
    <mergeCell ref="B40:M40"/>
    <mergeCell ref="N40:Q40"/>
    <mergeCell ref="R40:U40"/>
    <mergeCell ref="V40:Y40"/>
    <mergeCell ref="Z40:AC40"/>
    <mergeCell ref="AD40:AG40"/>
    <mergeCell ref="AH42:AP42"/>
    <mergeCell ref="B43:M43"/>
    <mergeCell ref="N43:Q43"/>
    <mergeCell ref="R43:U43"/>
    <mergeCell ref="V43:Y43"/>
    <mergeCell ref="Z43:AC43"/>
    <mergeCell ref="AD43:AG43"/>
    <mergeCell ref="AH43:AP43"/>
    <mergeCell ref="B42:M42"/>
    <mergeCell ref="N42:Q42"/>
    <mergeCell ref="R42:U42"/>
    <mergeCell ref="V42:Y42"/>
    <mergeCell ref="Z42:AC42"/>
    <mergeCell ref="AD42:AG42"/>
    <mergeCell ref="A46:A48"/>
    <mergeCell ref="B46:M46"/>
    <mergeCell ref="N46:Q46"/>
    <mergeCell ref="R46:AC46"/>
    <mergeCell ref="AD46:AG46"/>
    <mergeCell ref="B49:M49"/>
    <mergeCell ref="N49:W49"/>
    <mergeCell ref="X49:AG49"/>
    <mergeCell ref="AH44:AP44"/>
    <mergeCell ref="B45:M45"/>
    <mergeCell ref="N45:Q45"/>
    <mergeCell ref="R45:U45"/>
    <mergeCell ref="V45:Y45"/>
    <mergeCell ref="Z45:AC45"/>
    <mergeCell ref="AD45:AG45"/>
    <mergeCell ref="AH45:AP45"/>
    <mergeCell ref="B44:M44"/>
    <mergeCell ref="N44:Q44"/>
    <mergeCell ref="R44:U44"/>
    <mergeCell ref="V44:Y44"/>
    <mergeCell ref="Z44:AC44"/>
    <mergeCell ref="AD44:AG44"/>
    <mergeCell ref="B52:M52"/>
    <mergeCell ref="N52:W52"/>
    <mergeCell ref="X52:AG52"/>
    <mergeCell ref="AH52:AP52"/>
    <mergeCell ref="N53:W53"/>
    <mergeCell ref="X53:AG53"/>
    <mergeCell ref="AH53:AP53"/>
    <mergeCell ref="AH49:AP50"/>
    <mergeCell ref="B50:M50"/>
    <mergeCell ref="N50:W50"/>
    <mergeCell ref="X50:AG50"/>
    <mergeCell ref="B51:M51"/>
    <mergeCell ref="N51:W51"/>
    <mergeCell ref="X51:AG51"/>
    <mergeCell ref="AH51:AP51"/>
    <mergeCell ref="B63:K63"/>
    <mergeCell ref="L63:S64"/>
    <mergeCell ref="T63:AG64"/>
    <mergeCell ref="AH63:AP64"/>
    <mergeCell ref="B64:K64"/>
    <mergeCell ref="B65:K65"/>
    <mergeCell ref="L65:S65"/>
    <mergeCell ref="T65:AG65"/>
    <mergeCell ref="AH65:AP65"/>
    <mergeCell ref="C71:AP71"/>
    <mergeCell ref="H73:M73"/>
    <mergeCell ref="Z73:AK73"/>
    <mergeCell ref="H74:M74"/>
    <mergeCell ref="Z74:AK74"/>
    <mergeCell ref="H75:M75"/>
    <mergeCell ref="Z75:AK75"/>
    <mergeCell ref="B66:K66"/>
    <mergeCell ref="L66:S66"/>
    <mergeCell ref="T66:AG66"/>
    <mergeCell ref="AH66:AP66"/>
    <mergeCell ref="B69:AP69"/>
    <mergeCell ref="B70:AP70"/>
    <mergeCell ref="B81:L81"/>
    <mergeCell ref="M81:AA81"/>
    <mergeCell ref="AB81:AP81"/>
    <mergeCell ref="E85:L85"/>
    <mergeCell ref="N85:AA85"/>
    <mergeCell ref="E86:L86"/>
    <mergeCell ref="N86:AA86"/>
    <mergeCell ref="AG86:AO86"/>
    <mergeCell ref="H76:M76"/>
    <mergeCell ref="Z76:AK76"/>
    <mergeCell ref="Z77:AK77"/>
    <mergeCell ref="H78:M78"/>
    <mergeCell ref="Z78:AK78"/>
    <mergeCell ref="B80:AP80"/>
    <mergeCell ref="E90:L90"/>
    <mergeCell ref="N90:AA90"/>
    <mergeCell ref="AG90:AO90"/>
    <mergeCell ref="B93:AP93"/>
    <mergeCell ref="B94:AP94"/>
    <mergeCell ref="B96:T96"/>
    <mergeCell ref="U96:AP96"/>
    <mergeCell ref="E87:L87"/>
    <mergeCell ref="N87:AA87"/>
    <mergeCell ref="AG87:AO87"/>
    <mergeCell ref="E88:L88"/>
    <mergeCell ref="N88:AA88"/>
    <mergeCell ref="N89:AA89"/>
    <mergeCell ref="H101:M101"/>
    <mergeCell ref="Z101:AK101"/>
    <mergeCell ref="H102:M102"/>
    <mergeCell ref="Z102:AK102"/>
    <mergeCell ref="H103:M103"/>
    <mergeCell ref="Z103:AK103"/>
    <mergeCell ref="B97:T97"/>
    <mergeCell ref="U97:AP97"/>
    <mergeCell ref="B98:T98"/>
    <mergeCell ref="U98:AP98"/>
    <mergeCell ref="D99:S99"/>
    <mergeCell ref="W99:AO99"/>
    <mergeCell ref="B111:T111"/>
    <mergeCell ref="U111:AP111"/>
    <mergeCell ref="B112:T112"/>
    <mergeCell ref="U112:AP112"/>
    <mergeCell ref="D113:S113"/>
    <mergeCell ref="W113:AO113"/>
    <mergeCell ref="H104:M104"/>
    <mergeCell ref="H105:M105"/>
    <mergeCell ref="H106:M106"/>
    <mergeCell ref="Z106:AK106"/>
    <mergeCell ref="B110:T110"/>
    <mergeCell ref="U110:AP110"/>
    <mergeCell ref="H119:M119"/>
    <mergeCell ref="H120:M120"/>
    <mergeCell ref="Z120:AK120"/>
    <mergeCell ref="H116:M116"/>
    <mergeCell ref="Z116:AK116"/>
    <mergeCell ref="H117:M117"/>
    <mergeCell ref="Z117:AK117"/>
    <mergeCell ref="H118:M118"/>
    <mergeCell ref="Z118:AK118"/>
  </mergeCells>
  <conditionalFormatting sqref="I25:J25">
    <cfRule type="expression" dxfId="22" priority="21">
      <formula>I20=""</formula>
    </cfRule>
    <cfRule type="cellIs" dxfId="21" priority="22" operator="greaterThan">
      <formula>70</formula>
    </cfRule>
  </conditionalFormatting>
  <conditionalFormatting sqref="N51:W51">
    <cfRule type="expression" dxfId="20" priority="20">
      <formula>I20=""</formula>
    </cfRule>
  </conditionalFormatting>
  <conditionalFormatting sqref="N52:W52">
    <cfRule type="expression" dxfId="19" priority="19">
      <formula>N35=""</formula>
    </cfRule>
  </conditionalFormatting>
  <conditionalFormatting sqref="AD46:AG46">
    <cfRule type="expression" dxfId="18" priority="23">
      <formula>V35=""</formula>
    </cfRule>
  </conditionalFormatting>
  <conditionalFormatting sqref="AH20:AH24">
    <cfRule type="expression" dxfId="17" priority="18">
      <formula>AT20=""</formula>
    </cfRule>
  </conditionalFormatting>
  <conditionalFormatting sqref="AI20:AI24">
    <cfRule type="expression" dxfId="16" priority="17">
      <formula>AT20=""</formula>
    </cfRule>
  </conditionalFormatting>
  <conditionalFormatting sqref="AI25">
    <cfRule type="expression" dxfId="15" priority="16">
      <formula>AT20=""</formula>
    </cfRule>
  </conditionalFormatting>
  <conditionalFormatting sqref="X51:AG51">
    <cfRule type="expression" dxfId="14" priority="15">
      <formula>AT20=""</formula>
    </cfRule>
  </conditionalFormatting>
  <conditionalFormatting sqref="X52:AG52">
    <cfRule type="expression" dxfId="13" priority="14">
      <formula>V35=""</formula>
    </cfRule>
  </conditionalFormatting>
  <conditionalFormatting sqref="X53:AG53">
    <cfRule type="expression" dxfId="12" priority="13">
      <formula>AT20=""</formula>
    </cfRule>
  </conditionalFormatting>
  <conditionalFormatting sqref="Z35:AC39">
    <cfRule type="expression" dxfId="11" priority="12">
      <formula>V35=""</formula>
    </cfRule>
  </conditionalFormatting>
  <conditionalFormatting sqref="Z41:AC45">
    <cfRule type="expression" dxfId="10" priority="11">
      <formula>V41=""</formula>
    </cfRule>
  </conditionalFormatting>
  <conditionalFormatting sqref="AD41:AG45">
    <cfRule type="expression" dxfId="9" priority="10">
      <formula>V41=""</formula>
    </cfRule>
  </conditionalFormatting>
  <conditionalFormatting sqref="AD35:AG39">
    <cfRule type="expression" dxfId="8" priority="9">
      <formula>V35=""</formula>
    </cfRule>
  </conditionalFormatting>
  <conditionalFormatting sqref="N46:Q46">
    <cfRule type="cellIs" dxfId="7" priority="7" operator="greaterThan">
      <formula>30</formula>
    </cfRule>
    <cfRule type="expression" dxfId="6" priority="8">
      <formula>N35=""</formula>
    </cfRule>
  </conditionalFormatting>
  <conditionalFormatting sqref="N53:W53">
    <cfRule type="cellIs" dxfId="5" priority="5" operator="greaterThan">
      <formula>100</formula>
    </cfRule>
    <cfRule type="expression" dxfId="4" priority="6">
      <formula>I20=""</formula>
    </cfRule>
  </conditionalFormatting>
  <conditionalFormatting sqref="H101:M105">
    <cfRule type="expression" dxfId="3" priority="4">
      <formula>H101=0</formula>
    </cfRule>
  </conditionalFormatting>
  <conditionalFormatting sqref="H116:M119">
    <cfRule type="expression" dxfId="2" priority="2">
      <formula>H116=0</formula>
    </cfRule>
  </conditionalFormatting>
  <conditionalFormatting sqref="Z101:Z105">
    <cfRule type="expression" dxfId="1" priority="3">
      <formula>Z101=0</formula>
    </cfRule>
  </conditionalFormatting>
  <conditionalFormatting sqref="Z116:Z119">
    <cfRule type="expression" dxfId="0" priority="1">
      <formula>Z116=0</formula>
    </cfRule>
  </conditionalFormatting>
  <pageMargins left="0.19685039370078741" right="0.19685039370078741" top="0.19685039370078741" bottom="0.19685039370078741" header="0.19685039370078741" footer="0.19685039370078741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="145" zoomScaleNormal="145" workbookViewId="0">
      <selection sqref="A1:XFD1048576"/>
    </sheetView>
  </sheetViews>
  <sheetFormatPr defaultColWidth="9.125" defaultRowHeight="17.25" customHeight="1" x14ac:dyDescent="0.55000000000000004"/>
  <cols>
    <col min="1" max="1" width="5.875" style="283" customWidth="1"/>
    <col min="2" max="2" width="76.25" style="286" customWidth="1"/>
    <col min="3" max="3" width="5.875" style="284" customWidth="1"/>
    <col min="4" max="4" width="114.625" style="284" hidden="1" customWidth="1"/>
    <col min="5" max="8" width="3.625" style="284" customWidth="1"/>
    <col min="9" max="10" width="3.625" style="273" customWidth="1"/>
    <col min="11" max="16384" width="9.125" style="273"/>
  </cols>
  <sheetData>
    <row r="1" spans="1:8" ht="17.25" customHeight="1" thickBot="1" x14ac:dyDescent="0.6">
      <c r="A1" s="272" t="s">
        <v>107</v>
      </c>
      <c r="B1" s="285" t="s">
        <v>538</v>
      </c>
      <c r="C1" s="273"/>
      <c r="D1" s="273"/>
      <c r="E1" s="273"/>
      <c r="F1" s="273"/>
      <c r="G1" s="273"/>
      <c r="H1" s="273"/>
    </row>
    <row r="2" spans="1:8" ht="17.25" customHeight="1" x14ac:dyDescent="0.55000000000000004">
      <c r="A2" s="274" t="s">
        <v>569</v>
      </c>
      <c r="B2" s="287" t="s">
        <v>539</v>
      </c>
      <c r="C2" s="273"/>
      <c r="D2" s="273"/>
      <c r="E2" s="273"/>
      <c r="F2" s="273"/>
      <c r="G2" s="273"/>
      <c r="H2" s="273"/>
    </row>
    <row r="3" spans="1:8" ht="17.25" customHeight="1" x14ac:dyDescent="0.55000000000000004">
      <c r="A3" s="275" t="s">
        <v>570</v>
      </c>
      <c r="B3" s="288" t="s">
        <v>600</v>
      </c>
      <c r="C3" s="273"/>
      <c r="D3" s="273"/>
      <c r="E3" s="273"/>
      <c r="F3" s="273"/>
      <c r="G3" s="273"/>
      <c r="H3" s="273"/>
    </row>
    <row r="4" spans="1:8" ht="17.25" customHeight="1" x14ac:dyDescent="0.55000000000000004">
      <c r="A4" s="275" t="s">
        <v>571</v>
      </c>
      <c r="B4" s="288" t="s">
        <v>540</v>
      </c>
      <c r="C4" s="273"/>
      <c r="D4" s="273"/>
      <c r="E4" s="273"/>
      <c r="F4" s="273"/>
      <c r="G4" s="273"/>
      <c r="H4" s="273"/>
    </row>
    <row r="5" spans="1:8" ht="17.25" customHeight="1" x14ac:dyDescent="0.55000000000000004">
      <c r="A5" s="275" t="s">
        <v>572</v>
      </c>
      <c r="B5" s="288" t="s">
        <v>541</v>
      </c>
      <c r="C5" s="273"/>
      <c r="D5" s="273"/>
      <c r="E5" s="273"/>
      <c r="F5" s="273"/>
      <c r="G5" s="273"/>
      <c r="H5" s="273"/>
    </row>
    <row r="6" spans="1:8" ht="17.25" customHeight="1" thickBot="1" x14ac:dyDescent="0.6">
      <c r="A6" s="276" t="s">
        <v>573</v>
      </c>
      <c r="B6" s="289" t="s">
        <v>542</v>
      </c>
      <c r="C6" s="273"/>
      <c r="D6" s="273"/>
      <c r="E6" s="273"/>
      <c r="F6" s="273"/>
      <c r="G6" s="273"/>
      <c r="H6" s="273"/>
    </row>
    <row r="7" spans="1:8" ht="17.25" customHeight="1" x14ac:dyDescent="0.55000000000000004">
      <c r="A7" s="277" t="s">
        <v>574</v>
      </c>
      <c r="B7" s="290" t="s">
        <v>543</v>
      </c>
      <c r="C7" s="273"/>
      <c r="D7" s="273"/>
      <c r="E7" s="273"/>
      <c r="F7" s="273"/>
      <c r="G7" s="273"/>
      <c r="H7" s="273"/>
    </row>
    <row r="8" spans="1:8" ht="17.25" customHeight="1" x14ac:dyDescent="0.55000000000000004">
      <c r="A8" s="278" t="s">
        <v>575</v>
      </c>
      <c r="B8" s="291" t="s">
        <v>544</v>
      </c>
      <c r="C8" s="273"/>
      <c r="D8" s="273"/>
      <c r="E8" s="273"/>
      <c r="F8" s="273"/>
      <c r="G8" s="273"/>
      <c r="H8" s="273"/>
    </row>
    <row r="9" spans="1:8" ht="17.25" customHeight="1" x14ac:dyDescent="0.55000000000000004">
      <c r="A9" s="278" t="s">
        <v>576</v>
      </c>
      <c r="B9" s="291" t="s">
        <v>545</v>
      </c>
      <c r="C9" s="273"/>
      <c r="D9" s="273"/>
      <c r="E9" s="273"/>
      <c r="F9" s="273"/>
      <c r="G9" s="273"/>
      <c r="H9" s="273"/>
    </row>
    <row r="10" spans="1:8" ht="17.25" customHeight="1" thickBot="1" x14ac:dyDescent="0.6">
      <c r="A10" s="279" t="s">
        <v>577</v>
      </c>
      <c r="B10" s="292" t="s">
        <v>546</v>
      </c>
      <c r="C10" s="273"/>
      <c r="D10" s="273"/>
      <c r="E10" s="273"/>
      <c r="F10" s="273"/>
      <c r="G10" s="273"/>
      <c r="H10" s="273"/>
    </row>
    <row r="11" spans="1:8" ht="17.25" customHeight="1" x14ac:dyDescent="0.55000000000000004">
      <c r="A11" s="280" t="s">
        <v>578</v>
      </c>
      <c r="B11" s="293" t="s">
        <v>547</v>
      </c>
      <c r="C11" s="273"/>
      <c r="D11" s="273"/>
      <c r="E11" s="273"/>
      <c r="F11" s="273"/>
      <c r="G11" s="273"/>
      <c r="H11" s="273"/>
    </row>
    <row r="12" spans="1:8" ht="17.25" customHeight="1" x14ac:dyDescent="0.55000000000000004">
      <c r="A12" s="281" t="s">
        <v>579</v>
      </c>
      <c r="B12" s="294" t="s">
        <v>548</v>
      </c>
      <c r="C12" s="273"/>
      <c r="D12" s="273"/>
      <c r="E12" s="273"/>
      <c r="F12" s="273"/>
      <c r="G12" s="273"/>
      <c r="H12" s="273"/>
    </row>
    <row r="13" spans="1:8" ht="17.25" customHeight="1" x14ac:dyDescent="0.55000000000000004">
      <c r="A13" s="281" t="s">
        <v>580</v>
      </c>
      <c r="B13" s="294" t="s">
        <v>549</v>
      </c>
      <c r="C13" s="273"/>
      <c r="D13" s="273"/>
      <c r="E13" s="273"/>
      <c r="F13" s="273"/>
      <c r="G13" s="273"/>
      <c r="H13" s="273"/>
    </row>
    <row r="14" spans="1:8" ht="17.25" customHeight="1" x14ac:dyDescent="0.55000000000000004">
      <c r="A14" s="281" t="s">
        <v>581</v>
      </c>
      <c r="B14" s="294" t="s">
        <v>550</v>
      </c>
      <c r="C14" s="273"/>
      <c r="D14" s="273"/>
      <c r="E14" s="273"/>
      <c r="F14" s="273"/>
      <c r="G14" s="273"/>
      <c r="H14" s="273"/>
    </row>
    <row r="15" spans="1:8" ht="17.25" customHeight="1" x14ac:dyDescent="0.55000000000000004">
      <c r="A15" s="281" t="s">
        <v>582</v>
      </c>
      <c r="B15" s="294" t="s">
        <v>551</v>
      </c>
      <c r="C15" s="273"/>
      <c r="D15" s="273"/>
      <c r="E15" s="273"/>
      <c r="F15" s="273"/>
      <c r="G15" s="273"/>
      <c r="H15" s="273"/>
    </row>
    <row r="16" spans="1:8" ht="17.25" customHeight="1" x14ac:dyDescent="0.55000000000000004">
      <c r="A16" s="281" t="s">
        <v>583</v>
      </c>
      <c r="B16" s="294" t="s">
        <v>552</v>
      </c>
      <c r="C16" s="273"/>
      <c r="D16" s="273"/>
      <c r="E16" s="273"/>
      <c r="F16" s="273"/>
      <c r="G16" s="273"/>
      <c r="H16" s="273"/>
    </row>
    <row r="17" spans="1:8" ht="17.25" customHeight="1" x14ac:dyDescent="0.55000000000000004">
      <c r="A17" s="281" t="s">
        <v>584</v>
      </c>
      <c r="B17" s="294" t="s">
        <v>553</v>
      </c>
      <c r="C17" s="273"/>
      <c r="D17" s="273"/>
      <c r="E17" s="273"/>
      <c r="F17" s="273"/>
      <c r="G17" s="273"/>
      <c r="H17" s="273"/>
    </row>
    <row r="18" spans="1:8" ht="17.25" customHeight="1" x14ac:dyDescent="0.55000000000000004">
      <c r="A18" s="281" t="s">
        <v>585</v>
      </c>
      <c r="B18" s="294" t="s">
        <v>554</v>
      </c>
      <c r="C18" s="273"/>
      <c r="D18" s="273"/>
      <c r="E18" s="273"/>
      <c r="F18" s="273"/>
      <c r="G18" s="273"/>
      <c r="H18" s="273"/>
    </row>
    <row r="19" spans="1:8" ht="17.25" customHeight="1" x14ac:dyDescent="0.55000000000000004">
      <c r="A19" s="281" t="s">
        <v>586</v>
      </c>
      <c r="B19" s="294" t="s">
        <v>555</v>
      </c>
      <c r="C19" s="273"/>
      <c r="D19" s="273"/>
      <c r="E19" s="273"/>
      <c r="F19" s="273"/>
      <c r="G19" s="273"/>
      <c r="H19" s="273"/>
    </row>
    <row r="20" spans="1:8" ht="17.25" customHeight="1" x14ac:dyDescent="0.55000000000000004">
      <c r="A20" s="281" t="s">
        <v>587</v>
      </c>
      <c r="B20" s="294" t="s">
        <v>556</v>
      </c>
      <c r="C20" s="273"/>
      <c r="D20" s="273"/>
      <c r="E20" s="273"/>
      <c r="F20" s="273"/>
      <c r="G20" s="273"/>
      <c r="H20" s="273"/>
    </row>
    <row r="21" spans="1:8" ht="17.25" customHeight="1" x14ac:dyDescent="0.55000000000000004">
      <c r="A21" s="281" t="s">
        <v>588</v>
      </c>
      <c r="B21" s="294" t="s">
        <v>557</v>
      </c>
      <c r="C21" s="273"/>
      <c r="D21" s="273"/>
      <c r="E21" s="273"/>
      <c r="F21" s="273"/>
      <c r="G21" s="273"/>
      <c r="H21" s="273"/>
    </row>
    <row r="22" spans="1:8" ht="17.25" customHeight="1" x14ac:dyDescent="0.55000000000000004">
      <c r="A22" s="281" t="s">
        <v>589</v>
      </c>
      <c r="B22" s="294" t="s">
        <v>558</v>
      </c>
      <c r="C22" s="273"/>
      <c r="D22" s="273"/>
      <c r="E22" s="273"/>
      <c r="F22" s="273"/>
      <c r="G22" s="273"/>
      <c r="H22" s="273"/>
    </row>
    <row r="23" spans="1:8" ht="17.25" customHeight="1" x14ac:dyDescent="0.55000000000000004">
      <c r="A23" s="281" t="s">
        <v>590</v>
      </c>
      <c r="B23" s="294" t="s">
        <v>559</v>
      </c>
      <c r="C23" s="273"/>
      <c r="D23" s="273"/>
      <c r="E23" s="273"/>
      <c r="F23" s="273"/>
      <c r="G23" s="273"/>
      <c r="H23" s="273"/>
    </row>
    <row r="24" spans="1:8" ht="17.25" customHeight="1" x14ac:dyDescent="0.55000000000000004">
      <c r="A24" s="281" t="s">
        <v>591</v>
      </c>
      <c r="B24" s="294" t="s">
        <v>560</v>
      </c>
      <c r="C24" s="273"/>
      <c r="D24" s="273"/>
      <c r="E24" s="273"/>
      <c r="F24" s="273"/>
      <c r="G24" s="273"/>
      <c r="H24" s="273"/>
    </row>
    <row r="25" spans="1:8" ht="17.25" customHeight="1" x14ac:dyDescent="0.55000000000000004">
      <c r="A25" s="281" t="s">
        <v>592</v>
      </c>
      <c r="B25" s="294" t="s">
        <v>561</v>
      </c>
      <c r="C25" s="273"/>
      <c r="D25" s="273"/>
      <c r="E25" s="273"/>
      <c r="F25" s="273"/>
      <c r="G25" s="273"/>
      <c r="H25" s="273"/>
    </row>
    <row r="26" spans="1:8" ht="17.25" customHeight="1" x14ac:dyDescent="0.55000000000000004">
      <c r="A26" s="281" t="s">
        <v>593</v>
      </c>
      <c r="B26" s="294" t="s">
        <v>562</v>
      </c>
      <c r="C26" s="273"/>
      <c r="D26" s="273"/>
      <c r="E26" s="273"/>
      <c r="F26" s="273"/>
      <c r="G26" s="273"/>
      <c r="H26" s="273"/>
    </row>
    <row r="27" spans="1:8" ht="17.25" customHeight="1" x14ac:dyDescent="0.55000000000000004">
      <c r="A27" s="281" t="s">
        <v>594</v>
      </c>
      <c r="B27" s="294" t="s">
        <v>563</v>
      </c>
      <c r="C27" s="273"/>
      <c r="D27" s="273"/>
      <c r="E27" s="273"/>
      <c r="F27" s="273"/>
      <c r="G27" s="273"/>
      <c r="H27" s="273"/>
    </row>
    <row r="28" spans="1:8" ht="17.25" customHeight="1" x14ac:dyDescent="0.55000000000000004">
      <c r="A28" s="281" t="s">
        <v>595</v>
      </c>
      <c r="B28" s="294" t="s">
        <v>564</v>
      </c>
      <c r="C28" s="273"/>
      <c r="D28" s="273"/>
      <c r="E28" s="273"/>
      <c r="F28" s="273"/>
      <c r="G28" s="273"/>
      <c r="H28" s="273"/>
    </row>
    <row r="29" spans="1:8" ht="17.25" customHeight="1" x14ac:dyDescent="0.55000000000000004">
      <c r="A29" s="281" t="s">
        <v>596</v>
      </c>
      <c r="B29" s="294" t="s">
        <v>565</v>
      </c>
      <c r="C29" s="273"/>
      <c r="D29" s="273"/>
      <c r="E29" s="273"/>
      <c r="F29" s="273"/>
      <c r="G29" s="273"/>
      <c r="H29" s="273"/>
    </row>
    <row r="30" spans="1:8" ht="17.25" customHeight="1" x14ac:dyDescent="0.55000000000000004">
      <c r="A30" s="281" t="s">
        <v>597</v>
      </c>
      <c r="B30" s="294" t="s">
        <v>566</v>
      </c>
      <c r="C30" s="273"/>
      <c r="D30" s="273"/>
      <c r="E30" s="273"/>
      <c r="F30" s="273"/>
      <c r="G30" s="273"/>
      <c r="H30" s="273"/>
    </row>
    <row r="31" spans="1:8" ht="17.25" customHeight="1" x14ac:dyDescent="0.55000000000000004">
      <c r="A31" s="281" t="s">
        <v>598</v>
      </c>
      <c r="B31" s="294" t="s">
        <v>567</v>
      </c>
      <c r="C31" s="273"/>
      <c r="D31" s="273"/>
      <c r="E31" s="273"/>
      <c r="F31" s="273"/>
      <c r="G31" s="273"/>
      <c r="H31" s="273"/>
    </row>
    <row r="32" spans="1:8" ht="17.25" customHeight="1" thickBot="1" x14ac:dyDescent="0.6">
      <c r="A32" s="282" t="s">
        <v>599</v>
      </c>
      <c r="B32" s="295" t="s">
        <v>568</v>
      </c>
      <c r="C32" s="273"/>
      <c r="D32" s="273"/>
      <c r="E32" s="273"/>
      <c r="F32" s="273"/>
      <c r="G32" s="273"/>
      <c r="H32" s="273"/>
    </row>
  </sheetData>
  <sheetProtection sheet="1" objects="1" scenarios="1" formatCells="0" formatColumns="0" formatRows="0"/>
  <pageMargins left="0.7" right="0.7" top="0.75" bottom="0.75" header="0.3" footer="0.3"/>
  <pageSetup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showGridLines="0" zoomScale="145" zoomScaleNormal="145" workbookViewId="0">
      <selection activeCell="B15" sqref="B15"/>
    </sheetView>
  </sheetViews>
  <sheetFormatPr defaultColWidth="9.125" defaultRowHeight="14.25" customHeight="1" x14ac:dyDescent="0.55000000000000004"/>
  <cols>
    <col min="1" max="1" width="5.875" style="315" customWidth="1"/>
    <col min="2" max="2" width="114.625" style="315" customWidth="1"/>
    <col min="3" max="3" width="5.875" style="316" customWidth="1"/>
    <col min="4" max="4" width="114.625" style="317" hidden="1" customWidth="1"/>
    <col min="5" max="8" width="3.625" style="317" customWidth="1"/>
    <col min="9" max="10" width="3.625" style="298" customWidth="1"/>
    <col min="11" max="16384" width="9.125" style="298"/>
  </cols>
  <sheetData>
    <row r="1" spans="1:4" s="298" customFormat="1" ht="14.25" customHeight="1" x14ac:dyDescent="0.55000000000000004">
      <c r="A1" s="296" t="s">
        <v>107</v>
      </c>
      <c r="B1" s="296" t="s">
        <v>538</v>
      </c>
      <c r="C1" s="297"/>
    </row>
    <row r="2" spans="1:4" s="298" customFormat="1" ht="14.25" customHeight="1" x14ac:dyDescent="0.55000000000000004">
      <c r="A2" s="299" t="s">
        <v>569</v>
      </c>
      <c r="B2" s="299" t="s">
        <v>539</v>
      </c>
      <c r="C2" s="297"/>
    </row>
    <row r="3" spans="1:4" s="304" customFormat="1" ht="14.25" customHeight="1" x14ac:dyDescent="0.55000000000000004">
      <c r="A3" s="300" t="s">
        <v>757</v>
      </c>
      <c r="B3" s="301" t="s">
        <v>601</v>
      </c>
      <c r="C3" s="302">
        <v>0</v>
      </c>
      <c r="D3" s="303" t="s">
        <v>601</v>
      </c>
    </row>
    <row r="4" spans="1:4" s="304" customFormat="1" ht="14.25" customHeight="1" x14ac:dyDescent="0.55000000000000004">
      <c r="A4" s="300" t="s">
        <v>758</v>
      </c>
      <c r="B4" s="301" t="s">
        <v>602</v>
      </c>
      <c r="C4" s="302">
        <v>1</v>
      </c>
      <c r="D4" s="303" t="s">
        <v>943</v>
      </c>
    </row>
    <row r="5" spans="1:4" s="304" customFormat="1" ht="14.25" customHeight="1" x14ac:dyDescent="0.55000000000000004">
      <c r="A5" s="300" t="s">
        <v>759</v>
      </c>
      <c r="B5" s="301" t="s">
        <v>603</v>
      </c>
      <c r="C5" s="302">
        <v>2</v>
      </c>
      <c r="D5" s="303" t="s">
        <v>944</v>
      </c>
    </row>
    <row r="6" spans="1:4" s="304" customFormat="1" ht="14.25" customHeight="1" x14ac:dyDescent="0.55000000000000004">
      <c r="A6" s="300" t="s">
        <v>760</v>
      </c>
      <c r="B6" s="301" t="s">
        <v>604</v>
      </c>
      <c r="C6" s="302">
        <v>3</v>
      </c>
      <c r="D6" s="303" t="s">
        <v>945</v>
      </c>
    </row>
    <row r="7" spans="1:4" s="304" customFormat="1" ht="14.25" customHeight="1" x14ac:dyDescent="0.55000000000000004">
      <c r="A7" s="300" t="s">
        <v>761</v>
      </c>
      <c r="B7" s="301" t="s">
        <v>605</v>
      </c>
      <c r="C7" s="302">
        <v>4</v>
      </c>
      <c r="D7" s="303" t="s">
        <v>946</v>
      </c>
    </row>
    <row r="8" spans="1:4" s="304" customFormat="1" ht="14.25" customHeight="1" x14ac:dyDescent="0.55000000000000004">
      <c r="A8" s="300" t="s">
        <v>762</v>
      </c>
      <c r="B8" s="301" t="s">
        <v>606</v>
      </c>
      <c r="C8" s="302">
        <v>5</v>
      </c>
      <c r="D8" s="303" t="s">
        <v>947</v>
      </c>
    </row>
    <row r="9" spans="1:4" s="298" customFormat="1" ht="14.25" customHeight="1" x14ac:dyDescent="0.55000000000000004">
      <c r="A9" s="299" t="s">
        <v>570</v>
      </c>
      <c r="B9" s="299" t="s">
        <v>600</v>
      </c>
      <c r="C9" s="297"/>
    </row>
    <row r="10" spans="1:4" s="304" customFormat="1" ht="14.25" customHeight="1" x14ac:dyDescent="0.55000000000000004">
      <c r="A10" s="300" t="s">
        <v>763</v>
      </c>
      <c r="B10" s="301" t="s">
        <v>601</v>
      </c>
      <c r="C10" s="302">
        <v>0</v>
      </c>
      <c r="D10" s="305" t="s">
        <v>601</v>
      </c>
    </row>
    <row r="11" spans="1:4" s="304" customFormat="1" ht="14.25" customHeight="1" x14ac:dyDescent="0.55000000000000004">
      <c r="A11" s="300" t="s">
        <v>764</v>
      </c>
      <c r="B11" s="301" t="s">
        <v>607</v>
      </c>
      <c r="C11" s="302">
        <v>1</v>
      </c>
      <c r="D11" s="305" t="s">
        <v>948</v>
      </c>
    </row>
    <row r="12" spans="1:4" s="304" customFormat="1" ht="14.25" customHeight="1" x14ac:dyDescent="0.55000000000000004">
      <c r="A12" s="300" t="s">
        <v>765</v>
      </c>
      <c r="B12" s="301" t="s">
        <v>608</v>
      </c>
      <c r="C12" s="302">
        <v>2</v>
      </c>
      <c r="D12" s="305" t="s">
        <v>949</v>
      </c>
    </row>
    <row r="13" spans="1:4" s="304" customFormat="1" ht="14.25" customHeight="1" x14ac:dyDescent="0.55000000000000004">
      <c r="A13" s="300" t="s">
        <v>766</v>
      </c>
      <c r="B13" s="301" t="s">
        <v>609</v>
      </c>
      <c r="C13" s="302">
        <v>3</v>
      </c>
      <c r="D13" s="305" t="s">
        <v>950</v>
      </c>
    </row>
    <row r="14" spans="1:4" s="304" customFormat="1" ht="14.25" customHeight="1" x14ac:dyDescent="0.55000000000000004">
      <c r="A14" s="300" t="s">
        <v>767</v>
      </c>
      <c r="B14" s="301" t="s">
        <v>610</v>
      </c>
      <c r="C14" s="302">
        <v>4</v>
      </c>
      <c r="D14" s="305" t="s">
        <v>951</v>
      </c>
    </row>
    <row r="15" spans="1:4" s="304" customFormat="1" ht="14.25" customHeight="1" x14ac:dyDescent="0.55000000000000004">
      <c r="A15" s="300" t="s">
        <v>768</v>
      </c>
      <c r="B15" s="301" t="s">
        <v>611</v>
      </c>
      <c r="C15" s="302">
        <v>5</v>
      </c>
      <c r="D15" s="305" t="s">
        <v>952</v>
      </c>
    </row>
    <row r="16" spans="1:4" s="298" customFormat="1" ht="14.25" customHeight="1" x14ac:dyDescent="0.55000000000000004">
      <c r="A16" s="299" t="s">
        <v>571</v>
      </c>
      <c r="B16" s="299" t="s">
        <v>540</v>
      </c>
      <c r="C16" s="297"/>
    </row>
    <row r="17" spans="1:4" s="304" customFormat="1" ht="14.25" customHeight="1" x14ac:dyDescent="0.55000000000000004">
      <c r="A17" s="300" t="s">
        <v>769</v>
      </c>
      <c r="B17" s="301" t="s">
        <v>601</v>
      </c>
      <c r="C17" s="302">
        <v>0</v>
      </c>
      <c r="D17" s="305" t="s">
        <v>601</v>
      </c>
    </row>
    <row r="18" spans="1:4" s="304" customFormat="1" ht="14.25" customHeight="1" x14ac:dyDescent="0.55000000000000004">
      <c r="A18" s="300" t="s">
        <v>770</v>
      </c>
      <c r="B18" s="301" t="s">
        <v>612</v>
      </c>
      <c r="C18" s="302">
        <v>1</v>
      </c>
      <c r="D18" s="305" t="s">
        <v>612</v>
      </c>
    </row>
    <row r="19" spans="1:4" s="304" customFormat="1" ht="14.25" customHeight="1" x14ac:dyDescent="0.55000000000000004">
      <c r="A19" s="300" t="s">
        <v>771</v>
      </c>
      <c r="B19" s="301" t="s">
        <v>613</v>
      </c>
      <c r="C19" s="302">
        <v>2</v>
      </c>
      <c r="D19" s="305" t="s">
        <v>953</v>
      </c>
    </row>
    <row r="20" spans="1:4" s="304" customFormat="1" ht="14.25" customHeight="1" x14ac:dyDescent="0.55000000000000004">
      <c r="A20" s="300" t="s">
        <v>772</v>
      </c>
      <c r="B20" s="301" t="s">
        <v>614</v>
      </c>
      <c r="C20" s="302">
        <v>3</v>
      </c>
      <c r="D20" s="305" t="s">
        <v>954</v>
      </c>
    </row>
    <row r="21" spans="1:4" s="304" customFormat="1" ht="14.25" customHeight="1" x14ac:dyDescent="0.55000000000000004">
      <c r="A21" s="300" t="s">
        <v>773</v>
      </c>
      <c r="B21" s="301" t="s">
        <v>615</v>
      </c>
      <c r="C21" s="302">
        <v>4</v>
      </c>
      <c r="D21" s="305" t="s">
        <v>955</v>
      </c>
    </row>
    <row r="22" spans="1:4" s="304" customFormat="1" ht="14.25" customHeight="1" x14ac:dyDescent="0.55000000000000004">
      <c r="A22" s="300" t="s">
        <v>774</v>
      </c>
      <c r="B22" s="301" t="s">
        <v>616</v>
      </c>
      <c r="C22" s="302">
        <v>5</v>
      </c>
      <c r="D22" s="305" t="s">
        <v>956</v>
      </c>
    </row>
    <row r="23" spans="1:4" s="298" customFormat="1" ht="14.25" customHeight="1" x14ac:dyDescent="0.55000000000000004">
      <c r="A23" s="299" t="s">
        <v>572</v>
      </c>
      <c r="B23" s="299" t="s">
        <v>541</v>
      </c>
      <c r="C23" s="297"/>
    </row>
    <row r="24" spans="1:4" s="304" customFormat="1" ht="14.25" customHeight="1" x14ac:dyDescent="0.55000000000000004">
      <c r="A24" s="300" t="s">
        <v>775</v>
      </c>
      <c r="B24" s="301" t="s">
        <v>601</v>
      </c>
      <c r="C24" s="302">
        <v>0</v>
      </c>
      <c r="D24" s="305" t="s">
        <v>601</v>
      </c>
    </row>
    <row r="25" spans="1:4" s="304" customFormat="1" ht="14.25" customHeight="1" x14ac:dyDescent="0.55000000000000004">
      <c r="A25" s="300" t="s">
        <v>776</v>
      </c>
      <c r="B25" s="301" t="s">
        <v>617</v>
      </c>
      <c r="C25" s="302">
        <v>1</v>
      </c>
      <c r="D25" s="305" t="s">
        <v>957</v>
      </c>
    </row>
    <row r="26" spans="1:4" s="304" customFormat="1" ht="14.25" customHeight="1" x14ac:dyDescent="0.55000000000000004">
      <c r="A26" s="300" t="s">
        <v>777</v>
      </c>
      <c r="B26" s="301" t="s">
        <v>618</v>
      </c>
      <c r="C26" s="302">
        <v>2</v>
      </c>
      <c r="D26" s="305" t="s">
        <v>958</v>
      </c>
    </row>
    <row r="27" spans="1:4" s="304" customFormat="1" ht="14.25" customHeight="1" x14ac:dyDescent="0.55000000000000004">
      <c r="A27" s="300" t="s">
        <v>778</v>
      </c>
      <c r="B27" s="301" t="s">
        <v>619</v>
      </c>
      <c r="C27" s="302">
        <v>3</v>
      </c>
      <c r="D27" s="305" t="s">
        <v>959</v>
      </c>
    </row>
    <row r="28" spans="1:4" s="304" customFormat="1" ht="14.25" customHeight="1" x14ac:dyDescent="0.55000000000000004">
      <c r="A28" s="300" t="s">
        <v>779</v>
      </c>
      <c r="B28" s="301" t="s">
        <v>620</v>
      </c>
      <c r="C28" s="302">
        <v>4</v>
      </c>
      <c r="D28" s="305" t="s">
        <v>961</v>
      </c>
    </row>
    <row r="29" spans="1:4" s="304" customFormat="1" ht="14.25" customHeight="1" x14ac:dyDescent="0.55000000000000004">
      <c r="A29" s="300" t="s">
        <v>780</v>
      </c>
      <c r="B29" s="301" t="s">
        <v>621</v>
      </c>
      <c r="C29" s="302">
        <v>5</v>
      </c>
      <c r="D29" s="305" t="s">
        <v>960</v>
      </c>
    </row>
    <row r="30" spans="1:4" s="298" customFormat="1" ht="14.25" customHeight="1" x14ac:dyDescent="0.55000000000000004">
      <c r="A30" s="299" t="s">
        <v>573</v>
      </c>
      <c r="B30" s="299" t="s">
        <v>542</v>
      </c>
      <c r="C30" s="297"/>
    </row>
    <row r="31" spans="1:4" s="304" customFormat="1" ht="14.25" customHeight="1" x14ac:dyDescent="0.55000000000000004">
      <c r="A31" s="300" t="s">
        <v>781</v>
      </c>
      <c r="B31" s="301" t="s">
        <v>601</v>
      </c>
      <c r="C31" s="302">
        <v>0</v>
      </c>
      <c r="D31" s="305" t="s">
        <v>601</v>
      </c>
    </row>
    <row r="32" spans="1:4" s="304" customFormat="1" ht="14.25" customHeight="1" x14ac:dyDescent="0.55000000000000004">
      <c r="A32" s="300" t="s">
        <v>782</v>
      </c>
      <c r="B32" s="301" t="s">
        <v>622</v>
      </c>
      <c r="C32" s="302">
        <v>1</v>
      </c>
      <c r="D32" s="305" t="s">
        <v>962</v>
      </c>
    </row>
    <row r="33" spans="1:4" s="304" customFormat="1" ht="14.25" customHeight="1" x14ac:dyDescent="0.55000000000000004">
      <c r="A33" s="300" t="s">
        <v>783</v>
      </c>
      <c r="B33" s="301" t="s">
        <v>623</v>
      </c>
      <c r="C33" s="302">
        <v>2</v>
      </c>
      <c r="D33" s="305" t="s">
        <v>964</v>
      </c>
    </row>
    <row r="34" spans="1:4" s="304" customFormat="1" ht="14.25" customHeight="1" x14ac:dyDescent="0.55000000000000004">
      <c r="A34" s="300" t="s">
        <v>784</v>
      </c>
      <c r="B34" s="301" t="s">
        <v>624</v>
      </c>
      <c r="C34" s="302">
        <v>3</v>
      </c>
      <c r="D34" s="305" t="s">
        <v>965</v>
      </c>
    </row>
    <row r="35" spans="1:4" s="304" customFormat="1" ht="14.25" customHeight="1" x14ac:dyDescent="0.55000000000000004">
      <c r="A35" s="300" t="s">
        <v>785</v>
      </c>
      <c r="B35" s="301" t="s">
        <v>625</v>
      </c>
      <c r="C35" s="302">
        <v>4</v>
      </c>
      <c r="D35" s="305" t="s">
        <v>994</v>
      </c>
    </row>
    <row r="36" spans="1:4" s="304" customFormat="1" ht="14.25" customHeight="1" x14ac:dyDescent="0.55000000000000004">
      <c r="A36" s="300" t="s">
        <v>786</v>
      </c>
      <c r="B36" s="301" t="s">
        <v>626</v>
      </c>
      <c r="C36" s="302">
        <v>5</v>
      </c>
      <c r="D36" s="305" t="s">
        <v>963</v>
      </c>
    </row>
    <row r="37" spans="1:4" s="298" customFormat="1" ht="14.25" customHeight="1" x14ac:dyDescent="0.55000000000000004">
      <c r="A37" s="306" t="s">
        <v>574</v>
      </c>
      <c r="B37" s="306" t="s">
        <v>543</v>
      </c>
      <c r="C37" s="297"/>
    </row>
    <row r="38" spans="1:4" s="304" customFormat="1" ht="14.25" customHeight="1" x14ac:dyDescent="0.55000000000000004">
      <c r="A38" s="300" t="s">
        <v>787</v>
      </c>
      <c r="B38" s="307" t="s">
        <v>601</v>
      </c>
      <c r="C38" s="302">
        <v>0</v>
      </c>
      <c r="D38" s="308" t="s">
        <v>601</v>
      </c>
    </row>
    <row r="39" spans="1:4" s="304" customFormat="1" ht="14.25" customHeight="1" x14ac:dyDescent="0.55000000000000004">
      <c r="A39" s="300" t="s">
        <v>788</v>
      </c>
      <c r="B39" s="307" t="s">
        <v>627</v>
      </c>
      <c r="C39" s="302">
        <v>1</v>
      </c>
      <c r="D39" s="308" t="s">
        <v>627</v>
      </c>
    </row>
    <row r="40" spans="1:4" s="304" customFormat="1" ht="14.25" customHeight="1" x14ac:dyDescent="0.55000000000000004">
      <c r="A40" s="300" t="s">
        <v>789</v>
      </c>
      <c r="B40" s="307" t="s">
        <v>628</v>
      </c>
      <c r="C40" s="302">
        <v>2</v>
      </c>
      <c r="D40" s="308" t="s">
        <v>990</v>
      </c>
    </row>
    <row r="41" spans="1:4" s="304" customFormat="1" ht="14.25" customHeight="1" x14ac:dyDescent="0.55000000000000004">
      <c r="A41" s="300" t="s">
        <v>790</v>
      </c>
      <c r="B41" s="307" t="s">
        <v>629</v>
      </c>
      <c r="C41" s="302">
        <v>3</v>
      </c>
      <c r="D41" s="308" t="s">
        <v>991</v>
      </c>
    </row>
    <row r="42" spans="1:4" s="304" customFormat="1" ht="14.25" customHeight="1" x14ac:dyDescent="0.55000000000000004">
      <c r="A42" s="300" t="s">
        <v>791</v>
      </c>
      <c r="B42" s="307" t="s">
        <v>630</v>
      </c>
      <c r="C42" s="302">
        <v>4</v>
      </c>
      <c r="D42" s="308" t="s">
        <v>992</v>
      </c>
    </row>
    <row r="43" spans="1:4" s="304" customFormat="1" ht="14.25" customHeight="1" x14ac:dyDescent="0.55000000000000004">
      <c r="A43" s="300" t="s">
        <v>792</v>
      </c>
      <c r="B43" s="307" t="s">
        <v>631</v>
      </c>
      <c r="C43" s="302">
        <v>5</v>
      </c>
      <c r="D43" s="308" t="s">
        <v>993</v>
      </c>
    </row>
    <row r="44" spans="1:4" s="298" customFormat="1" ht="14.25" customHeight="1" x14ac:dyDescent="0.55000000000000004">
      <c r="A44" s="306" t="s">
        <v>575</v>
      </c>
      <c r="B44" s="306" t="s">
        <v>544</v>
      </c>
      <c r="C44" s="297"/>
    </row>
    <row r="45" spans="1:4" s="304" customFormat="1" ht="14.25" customHeight="1" x14ac:dyDescent="0.55000000000000004">
      <c r="A45" s="300" t="s">
        <v>793</v>
      </c>
      <c r="B45" s="307" t="s">
        <v>601</v>
      </c>
      <c r="C45" s="302">
        <v>0</v>
      </c>
      <c r="D45" s="308" t="s">
        <v>601</v>
      </c>
    </row>
    <row r="46" spans="1:4" s="304" customFormat="1" ht="14.25" customHeight="1" x14ac:dyDescent="0.55000000000000004">
      <c r="A46" s="300" t="s">
        <v>794</v>
      </c>
      <c r="B46" s="307" t="s">
        <v>632</v>
      </c>
      <c r="C46" s="302">
        <v>1</v>
      </c>
      <c r="D46" s="308" t="s">
        <v>966</v>
      </c>
    </row>
    <row r="47" spans="1:4" s="304" customFormat="1" ht="14.25" customHeight="1" x14ac:dyDescent="0.55000000000000004">
      <c r="A47" s="300" t="s">
        <v>795</v>
      </c>
      <c r="B47" s="307" t="s">
        <v>633</v>
      </c>
      <c r="C47" s="302">
        <v>2</v>
      </c>
      <c r="D47" s="308" t="s">
        <v>967</v>
      </c>
    </row>
    <row r="48" spans="1:4" s="304" customFormat="1" ht="14.25" customHeight="1" x14ac:dyDescent="0.55000000000000004">
      <c r="A48" s="300" t="s">
        <v>796</v>
      </c>
      <c r="B48" s="307" t="s">
        <v>634</v>
      </c>
      <c r="C48" s="302">
        <v>3</v>
      </c>
      <c r="D48" s="308" t="s">
        <v>968</v>
      </c>
    </row>
    <row r="49" spans="1:4" s="304" customFormat="1" ht="14.25" customHeight="1" x14ac:dyDescent="0.55000000000000004">
      <c r="A49" s="300" t="s">
        <v>797</v>
      </c>
      <c r="B49" s="307" t="s">
        <v>635</v>
      </c>
      <c r="C49" s="302">
        <v>4</v>
      </c>
      <c r="D49" s="308" t="s">
        <v>969</v>
      </c>
    </row>
    <row r="50" spans="1:4" s="304" customFormat="1" ht="14.25" customHeight="1" x14ac:dyDescent="0.55000000000000004">
      <c r="A50" s="300" t="s">
        <v>798</v>
      </c>
      <c r="B50" s="307" t="s">
        <v>636</v>
      </c>
      <c r="C50" s="302">
        <v>5</v>
      </c>
      <c r="D50" s="308" t="s">
        <v>970</v>
      </c>
    </row>
    <row r="51" spans="1:4" s="298" customFormat="1" ht="14.25" customHeight="1" x14ac:dyDescent="0.55000000000000004">
      <c r="A51" s="306" t="s">
        <v>576</v>
      </c>
      <c r="B51" s="306" t="s">
        <v>545</v>
      </c>
      <c r="C51" s="297"/>
    </row>
    <row r="52" spans="1:4" s="304" customFormat="1" ht="14.25" customHeight="1" x14ac:dyDescent="0.55000000000000004">
      <c r="A52" s="300" t="s">
        <v>799</v>
      </c>
      <c r="B52" s="307" t="s">
        <v>601</v>
      </c>
      <c r="C52" s="302">
        <v>0</v>
      </c>
      <c r="D52" s="308" t="s">
        <v>601</v>
      </c>
    </row>
    <row r="53" spans="1:4" s="304" customFormat="1" ht="14.25" customHeight="1" x14ac:dyDescent="0.55000000000000004">
      <c r="A53" s="300" t="s">
        <v>800</v>
      </c>
      <c r="B53" s="307" t="s">
        <v>637</v>
      </c>
      <c r="C53" s="302">
        <v>1</v>
      </c>
      <c r="D53" s="308" t="s">
        <v>637</v>
      </c>
    </row>
    <row r="54" spans="1:4" s="304" customFormat="1" ht="14.25" customHeight="1" x14ac:dyDescent="0.55000000000000004">
      <c r="A54" s="300" t="s">
        <v>801</v>
      </c>
      <c r="B54" s="307" t="s">
        <v>638</v>
      </c>
      <c r="C54" s="302">
        <v>2</v>
      </c>
      <c r="D54" s="308" t="s">
        <v>986</v>
      </c>
    </row>
    <row r="55" spans="1:4" s="304" customFormat="1" ht="14.25" customHeight="1" x14ac:dyDescent="0.55000000000000004">
      <c r="A55" s="300" t="s">
        <v>802</v>
      </c>
      <c r="B55" s="307" t="s">
        <v>639</v>
      </c>
      <c r="C55" s="302">
        <v>3</v>
      </c>
      <c r="D55" s="308" t="s">
        <v>987</v>
      </c>
    </row>
    <row r="56" spans="1:4" s="304" customFormat="1" ht="14.25" customHeight="1" x14ac:dyDescent="0.55000000000000004">
      <c r="A56" s="300" t="s">
        <v>803</v>
      </c>
      <c r="B56" s="307" t="s">
        <v>640</v>
      </c>
      <c r="C56" s="302">
        <v>4</v>
      </c>
      <c r="D56" s="308" t="s">
        <v>988</v>
      </c>
    </row>
    <row r="57" spans="1:4" s="304" customFormat="1" ht="14.25" customHeight="1" x14ac:dyDescent="0.55000000000000004">
      <c r="A57" s="300" t="s">
        <v>804</v>
      </c>
      <c r="B57" s="307" t="s">
        <v>641</v>
      </c>
      <c r="C57" s="302">
        <v>5</v>
      </c>
      <c r="D57" s="308" t="s">
        <v>989</v>
      </c>
    </row>
    <row r="58" spans="1:4" s="298" customFormat="1" ht="14.25" customHeight="1" x14ac:dyDescent="0.55000000000000004">
      <c r="A58" s="306" t="s">
        <v>577</v>
      </c>
      <c r="B58" s="306" t="s">
        <v>546</v>
      </c>
      <c r="C58" s="297"/>
    </row>
    <row r="59" spans="1:4" s="304" customFormat="1" ht="14.25" customHeight="1" x14ac:dyDescent="0.55000000000000004">
      <c r="A59" s="300" t="s">
        <v>805</v>
      </c>
      <c r="B59" s="307" t="s">
        <v>601</v>
      </c>
      <c r="C59" s="302">
        <v>0</v>
      </c>
      <c r="D59" s="308" t="s">
        <v>601</v>
      </c>
    </row>
    <row r="60" spans="1:4" s="304" customFormat="1" ht="14.25" customHeight="1" x14ac:dyDescent="0.55000000000000004">
      <c r="A60" s="300" t="s">
        <v>806</v>
      </c>
      <c r="B60" s="307" t="s">
        <v>642</v>
      </c>
      <c r="C60" s="302">
        <v>1</v>
      </c>
      <c r="D60" s="308" t="s">
        <v>971</v>
      </c>
    </row>
    <row r="61" spans="1:4" s="304" customFormat="1" ht="14.25" customHeight="1" x14ac:dyDescent="0.55000000000000004">
      <c r="A61" s="300" t="s">
        <v>807</v>
      </c>
      <c r="B61" s="307" t="s">
        <v>643</v>
      </c>
      <c r="C61" s="302">
        <v>2</v>
      </c>
      <c r="D61" s="308" t="s">
        <v>984</v>
      </c>
    </row>
    <row r="62" spans="1:4" s="304" customFormat="1" ht="14.25" customHeight="1" x14ac:dyDescent="0.55000000000000004">
      <c r="A62" s="300" t="s">
        <v>808</v>
      </c>
      <c r="B62" s="307" t="s">
        <v>644</v>
      </c>
      <c r="C62" s="302">
        <v>3</v>
      </c>
      <c r="D62" s="308" t="s">
        <v>985</v>
      </c>
    </row>
    <row r="63" spans="1:4" s="304" customFormat="1" ht="14.25" customHeight="1" x14ac:dyDescent="0.55000000000000004">
      <c r="A63" s="300" t="s">
        <v>809</v>
      </c>
      <c r="B63" s="307" t="s">
        <v>645</v>
      </c>
      <c r="C63" s="302">
        <v>4</v>
      </c>
      <c r="D63" s="308" t="s">
        <v>645</v>
      </c>
    </row>
    <row r="64" spans="1:4" s="304" customFormat="1" ht="14.25" customHeight="1" x14ac:dyDescent="0.55000000000000004">
      <c r="A64" s="300" t="s">
        <v>810</v>
      </c>
      <c r="B64" s="307" t="s">
        <v>646</v>
      </c>
      <c r="C64" s="302">
        <v>5</v>
      </c>
      <c r="D64" s="308" t="s">
        <v>646</v>
      </c>
    </row>
    <row r="65" spans="1:4" s="298" customFormat="1" ht="14.25" customHeight="1" x14ac:dyDescent="0.55000000000000004">
      <c r="A65" s="309" t="s">
        <v>578</v>
      </c>
      <c r="B65" s="309" t="s">
        <v>547</v>
      </c>
      <c r="C65" s="297"/>
    </row>
    <row r="66" spans="1:4" s="304" customFormat="1" ht="14.25" customHeight="1" x14ac:dyDescent="0.55000000000000004">
      <c r="A66" s="300" t="s">
        <v>811</v>
      </c>
      <c r="B66" s="310" t="s">
        <v>601</v>
      </c>
      <c r="C66" s="302">
        <v>0</v>
      </c>
      <c r="D66" s="311" t="s">
        <v>601</v>
      </c>
    </row>
    <row r="67" spans="1:4" s="304" customFormat="1" ht="14.25" customHeight="1" x14ac:dyDescent="0.55000000000000004">
      <c r="A67" s="300" t="s">
        <v>812</v>
      </c>
      <c r="B67" s="310" t="s">
        <v>647</v>
      </c>
      <c r="C67" s="302">
        <v>1</v>
      </c>
      <c r="D67" s="311" t="s">
        <v>647</v>
      </c>
    </row>
    <row r="68" spans="1:4" s="304" customFormat="1" ht="14.25" customHeight="1" x14ac:dyDescent="0.55000000000000004">
      <c r="A68" s="300" t="s">
        <v>813</v>
      </c>
      <c r="B68" s="310" t="s">
        <v>648</v>
      </c>
      <c r="C68" s="302">
        <v>2</v>
      </c>
      <c r="D68" s="311" t="s">
        <v>972</v>
      </c>
    </row>
    <row r="69" spans="1:4" s="304" customFormat="1" ht="14.25" customHeight="1" x14ac:dyDescent="0.55000000000000004">
      <c r="A69" s="300" t="s">
        <v>814</v>
      </c>
      <c r="B69" s="310" t="s">
        <v>649</v>
      </c>
      <c r="C69" s="302">
        <v>3</v>
      </c>
      <c r="D69" s="311" t="s">
        <v>973</v>
      </c>
    </row>
    <row r="70" spans="1:4" s="304" customFormat="1" ht="14.25" customHeight="1" x14ac:dyDescent="0.55000000000000004">
      <c r="A70" s="300" t="s">
        <v>815</v>
      </c>
      <c r="B70" s="310" t="s">
        <v>650</v>
      </c>
      <c r="C70" s="302">
        <v>4</v>
      </c>
      <c r="D70" s="311" t="s">
        <v>974</v>
      </c>
    </row>
    <row r="71" spans="1:4" s="304" customFormat="1" ht="14.25" customHeight="1" x14ac:dyDescent="0.55000000000000004">
      <c r="A71" s="300" t="s">
        <v>816</v>
      </c>
      <c r="B71" s="310" t="s">
        <v>651</v>
      </c>
      <c r="C71" s="302">
        <v>5</v>
      </c>
      <c r="D71" s="311" t="s">
        <v>975</v>
      </c>
    </row>
    <row r="72" spans="1:4" s="298" customFormat="1" ht="14.25" customHeight="1" x14ac:dyDescent="0.55000000000000004">
      <c r="A72" s="309" t="s">
        <v>579</v>
      </c>
      <c r="B72" s="309" t="s">
        <v>548</v>
      </c>
      <c r="C72" s="297"/>
    </row>
    <row r="73" spans="1:4" s="304" customFormat="1" ht="14.25" customHeight="1" x14ac:dyDescent="0.55000000000000004">
      <c r="A73" s="300" t="s">
        <v>817</v>
      </c>
      <c r="B73" s="310" t="s">
        <v>601</v>
      </c>
      <c r="C73" s="302">
        <v>0</v>
      </c>
      <c r="D73" s="311" t="s">
        <v>601</v>
      </c>
    </row>
    <row r="74" spans="1:4" s="304" customFormat="1" ht="14.25" customHeight="1" x14ac:dyDescent="0.55000000000000004">
      <c r="A74" s="300" t="s">
        <v>818</v>
      </c>
      <c r="B74" s="310" t="s">
        <v>652</v>
      </c>
      <c r="C74" s="302">
        <v>1</v>
      </c>
      <c r="D74" s="311" t="s">
        <v>652</v>
      </c>
    </row>
    <row r="75" spans="1:4" s="304" customFormat="1" ht="14.25" customHeight="1" x14ac:dyDescent="0.55000000000000004">
      <c r="A75" s="300" t="s">
        <v>819</v>
      </c>
      <c r="B75" s="310" t="s">
        <v>653</v>
      </c>
      <c r="C75" s="302">
        <v>2</v>
      </c>
      <c r="D75" s="311" t="s">
        <v>976</v>
      </c>
    </row>
    <row r="76" spans="1:4" s="304" customFormat="1" ht="14.25" customHeight="1" x14ac:dyDescent="0.55000000000000004">
      <c r="A76" s="300" t="s">
        <v>820</v>
      </c>
      <c r="B76" s="310" t="s">
        <v>654</v>
      </c>
      <c r="C76" s="302">
        <v>3</v>
      </c>
      <c r="D76" s="311" t="s">
        <v>977</v>
      </c>
    </row>
    <row r="77" spans="1:4" s="304" customFormat="1" ht="14.25" customHeight="1" x14ac:dyDescent="0.55000000000000004">
      <c r="A77" s="300" t="s">
        <v>821</v>
      </c>
      <c r="B77" s="310" t="s">
        <v>655</v>
      </c>
      <c r="C77" s="302">
        <v>4</v>
      </c>
      <c r="D77" s="311" t="s">
        <v>978</v>
      </c>
    </row>
    <row r="78" spans="1:4" s="304" customFormat="1" ht="14.25" customHeight="1" x14ac:dyDescent="0.55000000000000004">
      <c r="A78" s="300" t="s">
        <v>822</v>
      </c>
      <c r="B78" s="310" t="s">
        <v>656</v>
      </c>
      <c r="C78" s="302">
        <v>5</v>
      </c>
      <c r="D78" s="311" t="s">
        <v>979</v>
      </c>
    </row>
    <row r="79" spans="1:4" s="298" customFormat="1" ht="14.25" customHeight="1" x14ac:dyDescent="0.55000000000000004">
      <c r="A79" s="309" t="s">
        <v>580</v>
      </c>
      <c r="B79" s="309" t="s">
        <v>549</v>
      </c>
      <c r="C79" s="297"/>
    </row>
    <row r="80" spans="1:4" s="304" customFormat="1" ht="14.25" customHeight="1" x14ac:dyDescent="0.55000000000000004">
      <c r="A80" s="300" t="s">
        <v>823</v>
      </c>
      <c r="B80" s="310" t="s">
        <v>601</v>
      </c>
      <c r="C80" s="302">
        <v>0</v>
      </c>
      <c r="D80" s="311" t="s">
        <v>601</v>
      </c>
    </row>
    <row r="81" spans="1:4" s="304" customFormat="1" ht="14.25" customHeight="1" x14ac:dyDescent="0.55000000000000004">
      <c r="A81" s="300" t="s">
        <v>824</v>
      </c>
      <c r="B81" s="310" t="s">
        <v>657</v>
      </c>
      <c r="C81" s="302">
        <v>1</v>
      </c>
      <c r="D81" s="311" t="s">
        <v>657</v>
      </c>
    </row>
    <row r="82" spans="1:4" s="304" customFormat="1" ht="14.25" customHeight="1" x14ac:dyDescent="0.55000000000000004">
      <c r="A82" s="300" t="s">
        <v>825</v>
      </c>
      <c r="B82" s="310" t="s">
        <v>658</v>
      </c>
      <c r="C82" s="302">
        <v>2</v>
      </c>
      <c r="D82" s="311" t="s">
        <v>980</v>
      </c>
    </row>
    <row r="83" spans="1:4" s="304" customFormat="1" ht="14.25" customHeight="1" x14ac:dyDescent="0.55000000000000004">
      <c r="A83" s="300" t="s">
        <v>826</v>
      </c>
      <c r="B83" s="310" t="s">
        <v>659</v>
      </c>
      <c r="C83" s="302">
        <v>3</v>
      </c>
      <c r="D83" s="311" t="s">
        <v>981</v>
      </c>
    </row>
    <row r="84" spans="1:4" s="304" customFormat="1" ht="14.25" customHeight="1" x14ac:dyDescent="0.55000000000000004">
      <c r="A84" s="300" t="s">
        <v>827</v>
      </c>
      <c r="B84" s="310" t="s">
        <v>660</v>
      </c>
      <c r="C84" s="302">
        <v>4</v>
      </c>
      <c r="D84" s="311" t="s">
        <v>982</v>
      </c>
    </row>
    <row r="85" spans="1:4" s="304" customFormat="1" ht="14.25" customHeight="1" x14ac:dyDescent="0.55000000000000004">
      <c r="A85" s="300" t="s">
        <v>828</v>
      </c>
      <c r="B85" s="310" t="s">
        <v>661</v>
      </c>
      <c r="C85" s="302">
        <v>5</v>
      </c>
      <c r="D85" s="311" t="s">
        <v>983</v>
      </c>
    </row>
    <row r="86" spans="1:4" s="298" customFormat="1" ht="14.25" customHeight="1" x14ac:dyDescent="0.55000000000000004">
      <c r="A86" s="309" t="s">
        <v>581</v>
      </c>
      <c r="B86" s="309" t="s">
        <v>550</v>
      </c>
      <c r="C86" s="297"/>
    </row>
    <row r="87" spans="1:4" s="304" customFormat="1" ht="14.25" customHeight="1" x14ac:dyDescent="0.55000000000000004">
      <c r="A87" s="300" t="s">
        <v>829</v>
      </c>
      <c r="B87" s="310" t="s">
        <v>601</v>
      </c>
      <c r="C87" s="302">
        <v>0</v>
      </c>
      <c r="D87" s="311" t="s">
        <v>601</v>
      </c>
    </row>
    <row r="88" spans="1:4" s="304" customFormat="1" ht="14.25" customHeight="1" x14ac:dyDescent="0.55000000000000004">
      <c r="A88" s="300" t="s">
        <v>830</v>
      </c>
      <c r="B88" s="310" t="s">
        <v>662</v>
      </c>
      <c r="C88" s="302">
        <v>1</v>
      </c>
      <c r="D88" s="311" t="s">
        <v>662</v>
      </c>
    </row>
    <row r="89" spans="1:4" s="304" customFormat="1" ht="14.25" customHeight="1" x14ac:dyDescent="0.55000000000000004">
      <c r="A89" s="300" t="s">
        <v>831</v>
      </c>
      <c r="B89" s="310" t="s">
        <v>663</v>
      </c>
      <c r="C89" s="302">
        <v>2</v>
      </c>
      <c r="D89" s="311" t="s">
        <v>995</v>
      </c>
    </row>
    <row r="90" spans="1:4" s="304" customFormat="1" ht="14.25" customHeight="1" x14ac:dyDescent="0.55000000000000004">
      <c r="A90" s="300" t="s">
        <v>832</v>
      </c>
      <c r="B90" s="310" t="s">
        <v>664</v>
      </c>
      <c r="C90" s="302">
        <v>3</v>
      </c>
      <c r="D90" s="311" t="s">
        <v>996</v>
      </c>
    </row>
    <row r="91" spans="1:4" s="304" customFormat="1" ht="14.25" customHeight="1" x14ac:dyDescent="0.55000000000000004">
      <c r="A91" s="300" t="s">
        <v>833</v>
      </c>
      <c r="B91" s="310" t="s">
        <v>665</v>
      </c>
      <c r="C91" s="302">
        <v>4</v>
      </c>
      <c r="D91" s="311" t="s">
        <v>997</v>
      </c>
    </row>
    <row r="92" spans="1:4" s="304" customFormat="1" ht="14.25" customHeight="1" x14ac:dyDescent="0.55000000000000004">
      <c r="A92" s="300" t="s">
        <v>834</v>
      </c>
      <c r="B92" s="310" t="s">
        <v>666</v>
      </c>
      <c r="C92" s="302">
        <v>5</v>
      </c>
      <c r="D92" s="311" t="s">
        <v>998</v>
      </c>
    </row>
    <row r="93" spans="1:4" s="298" customFormat="1" ht="14.25" customHeight="1" x14ac:dyDescent="0.55000000000000004">
      <c r="A93" s="309" t="s">
        <v>582</v>
      </c>
      <c r="B93" s="309" t="s">
        <v>551</v>
      </c>
      <c r="C93" s="297"/>
    </row>
    <row r="94" spans="1:4" s="304" customFormat="1" ht="14.25" customHeight="1" x14ac:dyDescent="0.55000000000000004">
      <c r="A94" s="300" t="s">
        <v>835</v>
      </c>
      <c r="B94" s="310" t="s">
        <v>601</v>
      </c>
      <c r="C94" s="302">
        <v>0</v>
      </c>
      <c r="D94" s="311" t="s">
        <v>601</v>
      </c>
    </row>
    <row r="95" spans="1:4" s="304" customFormat="1" ht="14.25" customHeight="1" x14ac:dyDescent="0.55000000000000004">
      <c r="A95" s="300" t="s">
        <v>836</v>
      </c>
      <c r="B95" s="312" t="s">
        <v>667</v>
      </c>
      <c r="C95" s="302">
        <v>1</v>
      </c>
      <c r="D95" s="313" t="s">
        <v>667</v>
      </c>
    </row>
    <row r="96" spans="1:4" s="304" customFormat="1" ht="14.25" customHeight="1" x14ac:dyDescent="0.55000000000000004">
      <c r="A96" s="300" t="s">
        <v>837</v>
      </c>
      <c r="B96" s="310" t="s">
        <v>668</v>
      </c>
      <c r="C96" s="302">
        <v>2</v>
      </c>
      <c r="D96" s="311" t="s">
        <v>999</v>
      </c>
    </row>
    <row r="97" spans="1:4" s="304" customFormat="1" ht="14.25" customHeight="1" x14ac:dyDescent="0.55000000000000004">
      <c r="A97" s="300" t="s">
        <v>838</v>
      </c>
      <c r="B97" s="310" t="s">
        <v>669</v>
      </c>
      <c r="C97" s="302">
        <v>3</v>
      </c>
      <c r="D97" s="311" t="s">
        <v>1000</v>
      </c>
    </row>
    <row r="98" spans="1:4" s="304" customFormat="1" ht="14.25" customHeight="1" x14ac:dyDescent="0.55000000000000004">
      <c r="A98" s="300" t="s">
        <v>839</v>
      </c>
      <c r="B98" s="310" t="s">
        <v>670</v>
      </c>
      <c r="C98" s="302">
        <v>4</v>
      </c>
      <c r="D98" s="311" t="s">
        <v>1001</v>
      </c>
    </row>
    <row r="99" spans="1:4" s="304" customFormat="1" ht="14.25" customHeight="1" x14ac:dyDescent="0.55000000000000004">
      <c r="A99" s="300" t="s">
        <v>840</v>
      </c>
      <c r="B99" s="310" t="s">
        <v>671</v>
      </c>
      <c r="C99" s="302">
        <v>5</v>
      </c>
      <c r="D99" s="311" t="s">
        <v>1002</v>
      </c>
    </row>
    <row r="100" spans="1:4" s="298" customFormat="1" ht="14.25" customHeight="1" x14ac:dyDescent="0.55000000000000004">
      <c r="A100" s="309" t="s">
        <v>583</v>
      </c>
      <c r="B100" s="309" t="s">
        <v>552</v>
      </c>
      <c r="C100" s="297"/>
    </row>
    <row r="101" spans="1:4" s="304" customFormat="1" ht="14.25" customHeight="1" x14ac:dyDescent="0.55000000000000004">
      <c r="A101" s="300" t="s">
        <v>841</v>
      </c>
      <c r="B101" s="310" t="s">
        <v>601</v>
      </c>
      <c r="C101" s="302">
        <v>0</v>
      </c>
      <c r="D101" s="311" t="s">
        <v>601</v>
      </c>
    </row>
    <row r="102" spans="1:4" s="304" customFormat="1" ht="14.25" customHeight="1" x14ac:dyDescent="0.55000000000000004">
      <c r="A102" s="300" t="s">
        <v>842</v>
      </c>
      <c r="B102" s="310" t="s">
        <v>672</v>
      </c>
      <c r="C102" s="302">
        <v>1</v>
      </c>
      <c r="D102" s="311" t="s">
        <v>1004</v>
      </c>
    </row>
    <row r="103" spans="1:4" s="304" customFormat="1" ht="14.25" customHeight="1" x14ac:dyDescent="0.55000000000000004">
      <c r="A103" s="300" t="s">
        <v>843</v>
      </c>
      <c r="B103" s="310" t="s">
        <v>673</v>
      </c>
      <c r="C103" s="302">
        <v>2</v>
      </c>
      <c r="D103" s="311" t="s">
        <v>1003</v>
      </c>
    </row>
    <row r="104" spans="1:4" s="304" customFormat="1" ht="14.25" customHeight="1" x14ac:dyDescent="0.55000000000000004">
      <c r="A104" s="300" t="s">
        <v>844</v>
      </c>
      <c r="B104" s="310" t="s">
        <v>674</v>
      </c>
      <c r="C104" s="302">
        <v>3</v>
      </c>
      <c r="D104" s="311" t="s">
        <v>1005</v>
      </c>
    </row>
    <row r="105" spans="1:4" s="304" customFormat="1" ht="14.25" customHeight="1" x14ac:dyDescent="0.55000000000000004">
      <c r="A105" s="300" t="s">
        <v>845</v>
      </c>
      <c r="B105" s="310" t="s">
        <v>675</v>
      </c>
      <c r="C105" s="302">
        <v>4</v>
      </c>
      <c r="D105" s="311" t="s">
        <v>1006</v>
      </c>
    </row>
    <row r="106" spans="1:4" s="304" customFormat="1" ht="14.25" customHeight="1" x14ac:dyDescent="0.55000000000000004">
      <c r="A106" s="300" t="s">
        <v>846</v>
      </c>
      <c r="B106" s="310" t="s">
        <v>676</v>
      </c>
      <c r="C106" s="302">
        <v>5</v>
      </c>
      <c r="D106" s="311" t="s">
        <v>1007</v>
      </c>
    </row>
    <row r="107" spans="1:4" s="298" customFormat="1" ht="14.25" customHeight="1" x14ac:dyDescent="0.55000000000000004">
      <c r="A107" s="309" t="s">
        <v>584</v>
      </c>
      <c r="B107" s="309" t="s">
        <v>553</v>
      </c>
      <c r="C107" s="297"/>
    </row>
    <row r="108" spans="1:4" s="304" customFormat="1" ht="14.25" customHeight="1" x14ac:dyDescent="0.55000000000000004">
      <c r="A108" s="300" t="s">
        <v>847</v>
      </c>
      <c r="B108" s="310" t="s">
        <v>601</v>
      </c>
      <c r="C108" s="302">
        <v>0</v>
      </c>
      <c r="D108" s="311" t="s">
        <v>601</v>
      </c>
    </row>
    <row r="109" spans="1:4" s="304" customFormat="1" ht="14.25" customHeight="1" x14ac:dyDescent="0.55000000000000004">
      <c r="A109" s="300" t="s">
        <v>848</v>
      </c>
      <c r="B109" s="310" t="s">
        <v>677</v>
      </c>
      <c r="C109" s="302">
        <v>1</v>
      </c>
      <c r="D109" s="311" t="s">
        <v>677</v>
      </c>
    </row>
    <row r="110" spans="1:4" s="304" customFormat="1" ht="14.25" customHeight="1" x14ac:dyDescent="0.55000000000000004">
      <c r="A110" s="300" t="s">
        <v>849</v>
      </c>
      <c r="B110" s="310" t="s">
        <v>678</v>
      </c>
      <c r="C110" s="302">
        <v>2</v>
      </c>
      <c r="D110" s="311" t="s">
        <v>1008</v>
      </c>
    </row>
    <row r="111" spans="1:4" s="304" customFormat="1" ht="14.25" customHeight="1" x14ac:dyDescent="0.55000000000000004">
      <c r="A111" s="300" t="s">
        <v>850</v>
      </c>
      <c r="B111" s="310" t="s">
        <v>679</v>
      </c>
      <c r="C111" s="302">
        <v>3</v>
      </c>
      <c r="D111" s="311" t="s">
        <v>1009</v>
      </c>
    </row>
    <row r="112" spans="1:4" s="304" customFormat="1" ht="14.25" customHeight="1" x14ac:dyDescent="0.55000000000000004">
      <c r="A112" s="300" t="s">
        <v>851</v>
      </c>
      <c r="B112" s="310" t="s">
        <v>680</v>
      </c>
      <c r="C112" s="302">
        <v>4</v>
      </c>
      <c r="D112" s="311" t="s">
        <v>1010</v>
      </c>
    </row>
    <row r="113" spans="1:4" s="304" customFormat="1" ht="14.25" customHeight="1" x14ac:dyDescent="0.55000000000000004">
      <c r="A113" s="300" t="s">
        <v>852</v>
      </c>
      <c r="B113" s="310" t="s">
        <v>681</v>
      </c>
      <c r="C113" s="302">
        <v>5</v>
      </c>
      <c r="D113" s="311" t="s">
        <v>1011</v>
      </c>
    </row>
    <row r="114" spans="1:4" s="298" customFormat="1" ht="14.25" customHeight="1" x14ac:dyDescent="0.55000000000000004">
      <c r="A114" s="309" t="s">
        <v>585</v>
      </c>
      <c r="B114" s="309" t="s">
        <v>554</v>
      </c>
      <c r="C114" s="297"/>
    </row>
    <row r="115" spans="1:4" s="304" customFormat="1" ht="14.25" customHeight="1" x14ac:dyDescent="0.55000000000000004">
      <c r="A115" s="300" t="s">
        <v>853</v>
      </c>
      <c r="B115" s="310" t="s">
        <v>601</v>
      </c>
      <c r="C115" s="302">
        <v>0</v>
      </c>
      <c r="D115" s="311" t="s">
        <v>601</v>
      </c>
    </row>
    <row r="116" spans="1:4" s="304" customFormat="1" ht="14.25" customHeight="1" x14ac:dyDescent="0.55000000000000004">
      <c r="A116" s="300" t="s">
        <v>854</v>
      </c>
      <c r="B116" s="310" t="s">
        <v>682</v>
      </c>
      <c r="C116" s="302">
        <v>1</v>
      </c>
      <c r="D116" s="311" t="s">
        <v>1012</v>
      </c>
    </row>
    <row r="117" spans="1:4" s="304" customFormat="1" ht="14.25" customHeight="1" x14ac:dyDescent="0.55000000000000004">
      <c r="A117" s="300" t="s">
        <v>855</v>
      </c>
      <c r="B117" s="310" t="s">
        <v>683</v>
      </c>
      <c r="C117" s="302">
        <v>2</v>
      </c>
      <c r="D117" s="311" t="s">
        <v>1013</v>
      </c>
    </row>
    <row r="118" spans="1:4" s="304" customFormat="1" ht="14.25" customHeight="1" x14ac:dyDescent="0.55000000000000004">
      <c r="A118" s="300" t="s">
        <v>856</v>
      </c>
      <c r="B118" s="310" t="s">
        <v>684</v>
      </c>
      <c r="C118" s="302">
        <v>3</v>
      </c>
      <c r="D118" s="311" t="s">
        <v>1014</v>
      </c>
    </row>
    <row r="119" spans="1:4" s="304" customFormat="1" ht="14.25" customHeight="1" x14ac:dyDescent="0.55000000000000004">
      <c r="A119" s="300" t="s">
        <v>857</v>
      </c>
      <c r="B119" s="310" t="s">
        <v>685</v>
      </c>
      <c r="C119" s="302">
        <v>4</v>
      </c>
      <c r="D119" s="311" t="s">
        <v>1015</v>
      </c>
    </row>
    <row r="120" spans="1:4" s="304" customFormat="1" ht="14.25" customHeight="1" x14ac:dyDescent="0.55000000000000004">
      <c r="A120" s="300" t="s">
        <v>858</v>
      </c>
      <c r="B120" s="310" t="s">
        <v>686</v>
      </c>
      <c r="C120" s="302">
        <v>5</v>
      </c>
      <c r="D120" s="311" t="s">
        <v>1016</v>
      </c>
    </row>
    <row r="121" spans="1:4" s="298" customFormat="1" ht="14.25" customHeight="1" x14ac:dyDescent="0.55000000000000004">
      <c r="A121" s="309" t="s">
        <v>586</v>
      </c>
      <c r="B121" s="309" t="s">
        <v>555</v>
      </c>
      <c r="C121" s="297"/>
    </row>
    <row r="122" spans="1:4" s="304" customFormat="1" ht="14.25" customHeight="1" x14ac:dyDescent="0.55000000000000004">
      <c r="A122" s="300" t="s">
        <v>859</v>
      </c>
      <c r="B122" s="310" t="s">
        <v>601</v>
      </c>
      <c r="C122" s="302">
        <v>0</v>
      </c>
      <c r="D122" s="311" t="s">
        <v>601</v>
      </c>
    </row>
    <row r="123" spans="1:4" s="304" customFormat="1" ht="14.25" customHeight="1" x14ac:dyDescent="0.55000000000000004">
      <c r="A123" s="300" t="s">
        <v>860</v>
      </c>
      <c r="B123" s="310" t="s">
        <v>687</v>
      </c>
      <c r="C123" s="302">
        <v>1</v>
      </c>
      <c r="D123" s="311" t="s">
        <v>687</v>
      </c>
    </row>
    <row r="124" spans="1:4" s="304" customFormat="1" ht="14.25" customHeight="1" x14ac:dyDescent="0.55000000000000004">
      <c r="A124" s="300" t="s">
        <v>861</v>
      </c>
      <c r="B124" s="310" t="s">
        <v>688</v>
      </c>
      <c r="C124" s="302">
        <v>2</v>
      </c>
      <c r="D124" s="311" t="s">
        <v>1022</v>
      </c>
    </row>
    <row r="125" spans="1:4" s="304" customFormat="1" ht="14.25" customHeight="1" x14ac:dyDescent="0.55000000000000004">
      <c r="A125" s="300" t="s">
        <v>862</v>
      </c>
      <c r="B125" s="310" t="s">
        <v>689</v>
      </c>
      <c r="C125" s="302">
        <v>3</v>
      </c>
      <c r="D125" s="311" t="s">
        <v>1023</v>
      </c>
    </row>
    <row r="126" spans="1:4" s="304" customFormat="1" ht="14.25" customHeight="1" x14ac:dyDescent="0.55000000000000004">
      <c r="A126" s="300" t="s">
        <v>863</v>
      </c>
      <c r="B126" s="310" t="s">
        <v>690</v>
      </c>
      <c r="C126" s="302">
        <v>4</v>
      </c>
      <c r="D126" s="311" t="s">
        <v>1024</v>
      </c>
    </row>
    <row r="127" spans="1:4" s="304" customFormat="1" ht="14.25" customHeight="1" x14ac:dyDescent="0.55000000000000004">
      <c r="A127" s="300" t="s">
        <v>864</v>
      </c>
      <c r="B127" s="310" t="s">
        <v>691</v>
      </c>
      <c r="C127" s="302">
        <v>5</v>
      </c>
      <c r="D127" s="311" t="s">
        <v>1025</v>
      </c>
    </row>
    <row r="128" spans="1:4" s="298" customFormat="1" ht="14.25" customHeight="1" x14ac:dyDescent="0.55000000000000004">
      <c r="A128" s="309" t="s">
        <v>587</v>
      </c>
      <c r="B128" s="309" t="s">
        <v>556</v>
      </c>
      <c r="C128" s="297"/>
    </row>
    <row r="129" spans="1:4" s="304" customFormat="1" ht="14.25" customHeight="1" x14ac:dyDescent="0.55000000000000004">
      <c r="A129" s="300" t="s">
        <v>865</v>
      </c>
      <c r="B129" s="310" t="s">
        <v>601</v>
      </c>
      <c r="C129" s="302">
        <v>0</v>
      </c>
      <c r="D129" s="311" t="s">
        <v>601</v>
      </c>
    </row>
    <row r="130" spans="1:4" s="304" customFormat="1" ht="14.25" customHeight="1" x14ac:dyDescent="0.55000000000000004">
      <c r="A130" s="300" t="s">
        <v>866</v>
      </c>
      <c r="B130" s="310" t="s">
        <v>692</v>
      </c>
      <c r="C130" s="302">
        <v>1</v>
      </c>
      <c r="D130" s="311" t="s">
        <v>692</v>
      </c>
    </row>
    <row r="131" spans="1:4" s="304" customFormat="1" ht="14.25" customHeight="1" x14ac:dyDescent="0.55000000000000004">
      <c r="A131" s="300" t="s">
        <v>867</v>
      </c>
      <c r="B131" s="310" t="s">
        <v>693</v>
      </c>
      <c r="C131" s="302">
        <v>2</v>
      </c>
      <c r="D131" s="311" t="s">
        <v>1026</v>
      </c>
    </row>
    <row r="132" spans="1:4" s="304" customFormat="1" ht="14.25" customHeight="1" x14ac:dyDescent="0.55000000000000004">
      <c r="A132" s="300" t="s">
        <v>868</v>
      </c>
      <c r="B132" s="310" t="s">
        <v>694</v>
      </c>
      <c r="C132" s="302">
        <v>3</v>
      </c>
      <c r="D132" s="311" t="s">
        <v>1027</v>
      </c>
    </row>
    <row r="133" spans="1:4" s="304" customFormat="1" ht="14.25" customHeight="1" x14ac:dyDescent="0.55000000000000004">
      <c r="A133" s="300" t="s">
        <v>869</v>
      </c>
      <c r="B133" s="310" t="s">
        <v>695</v>
      </c>
      <c r="C133" s="302">
        <v>4</v>
      </c>
      <c r="D133" s="311" t="s">
        <v>1028</v>
      </c>
    </row>
    <row r="134" spans="1:4" s="304" customFormat="1" ht="14.25" customHeight="1" x14ac:dyDescent="0.55000000000000004">
      <c r="A134" s="300" t="s">
        <v>870</v>
      </c>
      <c r="B134" s="310" t="s">
        <v>696</v>
      </c>
      <c r="C134" s="302">
        <v>5</v>
      </c>
      <c r="D134" s="311" t="s">
        <v>1029</v>
      </c>
    </row>
    <row r="135" spans="1:4" s="298" customFormat="1" ht="14.25" customHeight="1" x14ac:dyDescent="0.55000000000000004">
      <c r="A135" s="309" t="s">
        <v>588</v>
      </c>
      <c r="B135" s="309" t="s">
        <v>557</v>
      </c>
      <c r="C135" s="297"/>
    </row>
    <row r="136" spans="1:4" s="304" customFormat="1" ht="14.25" customHeight="1" x14ac:dyDescent="0.55000000000000004">
      <c r="A136" s="300" t="s">
        <v>871</v>
      </c>
      <c r="B136" s="310" t="s">
        <v>601</v>
      </c>
      <c r="C136" s="302">
        <v>0</v>
      </c>
      <c r="D136" s="311" t="s">
        <v>601</v>
      </c>
    </row>
    <row r="137" spans="1:4" s="304" customFormat="1" ht="14.25" customHeight="1" x14ac:dyDescent="0.55000000000000004">
      <c r="A137" s="300" t="s">
        <v>872</v>
      </c>
      <c r="B137" s="310" t="s">
        <v>697</v>
      </c>
      <c r="C137" s="302">
        <v>1</v>
      </c>
      <c r="D137" s="311" t="s">
        <v>1017</v>
      </c>
    </row>
    <row r="138" spans="1:4" s="304" customFormat="1" ht="14.25" customHeight="1" x14ac:dyDescent="0.55000000000000004">
      <c r="A138" s="300" t="s">
        <v>873</v>
      </c>
      <c r="B138" s="310" t="s">
        <v>698</v>
      </c>
      <c r="C138" s="302">
        <v>2</v>
      </c>
      <c r="D138" s="311" t="s">
        <v>1018</v>
      </c>
    </row>
    <row r="139" spans="1:4" s="304" customFormat="1" ht="14.25" customHeight="1" x14ac:dyDescent="0.55000000000000004">
      <c r="A139" s="300" t="s">
        <v>874</v>
      </c>
      <c r="B139" s="310" t="s">
        <v>699</v>
      </c>
      <c r="C139" s="302">
        <v>3</v>
      </c>
      <c r="D139" s="311" t="s">
        <v>1019</v>
      </c>
    </row>
    <row r="140" spans="1:4" s="304" customFormat="1" ht="14.25" customHeight="1" x14ac:dyDescent="0.55000000000000004">
      <c r="A140" s="300" t="s">
        <v>875</v>
      </c>
      <c r="B140" s="310" t="s">
        <v>700</v>
      </c>
      <c r="C140" s="302">
        <v>4</v>
      </c>
      <c r="D140" s="311" t="s">
        <v>1020</v>
      </c>
    </row>
    <row r="141" spans="1:4" s="304" customFormat="1" ht="14.25" customHeight="1" x14ac:dyDescent="0.55000000000000004">
      <c r="A141" s="300" t="s">
        <v>876</v>
      </c>
      <c r="B141" s="310" t="s">
        <v>701</v>
      </c>
      <c r="C141" s="302">
        <v>5</v>
      </c>
      <c r="D141" s="311" t="s">
        <v>1021</v>
      </c>
    </row>
    <row r="142" spans="1:4" s="298" customFormat="1" ht="14.25" customHeight="1" x14ac:dyDescent="0.55000000000000004">
      <c r="A142" s="309" t="s">
        <v>589</v>
      </c>
      <c r="B142" s="309" t="s">
        <v>558</v>
      </c>
      <c r="C142" s="297"/>
    </row>
    <row r="143" spans="1:4" s="304" customFormat="1" ht="14.25" customHeight="1" x14ac:dyDescent="0.55000000000000004">
      <c r="A143" s="300" t="s">
        <v>877</v>
      </c>
      <c r="B143" s="310" t="s">
        <v>601</v>
      </c>
      <c r="C143" s="302">
        <v>0</v>
      </c>
      <c r="D143" s="311" t="s">
        <v>601</v>
      </c>
    </row>
    <row r="144" spans="1:4" s="304" customFormat="1" ht="14.25" customHeight="1" x14ac:dyDescent="0.55000000000000004">
      <c r="A144" s="300" t="s">
        <v>878</v>
      </c>
      <c r="B144" s="310" t="s">
        <v>702</v>
      </c>
      <c r="C144" s="302">
        <v>1</v>
      </c>
      <c r="D144" s="311" t="s">
        <v>1030</v>
      </c>
    </row>
    <row r="145" spans="1:4" s="304" customFormat="1" ht="14.25" customHeight="1" x14ac:dyDescent="0.55000000000000004">
      <c r="A145" s="300" t="s">
        <v>879</v>
      </c>
      <c r="B145" s="310" t="s">
        <v>703</v>
      </c>
      <c r="C145" s="302">
        <v>2</v>
      </c>
      <c r="D145" s="311" t="s">
        <v>1031</v>
      </c>
    </row>
    <row r="146" spans="1:4" s="304" customFormat="1" ht="14.25" customHeight="1" x14ac:dyDescent="0.55000000000000004">
      <c r="A146" s="300" t="s">
        <v>880</v>
      </c>
      <c r="B146" s="310" t="s">
        <v>704</v>
      </c>
      <c r="C146" s="302">
        <v>3</v>
      </c>
      <c r="D146" s="311" t="s">
        <v>1032</v>
      </c>
    </row>
    <row r="147" spans="1:4" s="304" customFormat="1" ht="14.25" customHeight="1" x14ac:dyDescent="0.55000000000000004">
      <c r="A147" s="300" t="s">
        <v>881</v>
      </c>
      <c r="B147" s="310" t="s">
        <v>705</v>
      </c>
      <c r="C147" s="302">
        <v>4</v>
      </c>
      <c r="D147" s="311" t="s">
        <v>1033</v>
      </c>
    </row>
    <row r="148" spans="1:4" s="304" customFormat="1" ht="14.25" customHeight="1" x14ac:dyDescent="0.55000000000000004">
      <c r="A148" s="300" t="s">
        <v>882</v>
      </c>
      <c r="B148" s="310" t="s">
        <v>706</v>
      </c>
      <c r="C148" s="302">
        <v>5</v>
      </c>
      <c r="D148" s="311" t="s">
        <v>1034</v>
      </c>
    </row>
    <row r="149" spans="1:4" s="298" customFormat="1" ht="14.25" customHeight="1" x14ac:dyDescent="0.55000000000000004">
      <c r="A149" s="309" t="s">
        <v>590</v>
      </c>
      <c r="B149" s="309" t="s">
        <v>559</v>
      </c>
      <c r="C149" s="297"/>
    </row>
    <row r="150" spans="1:4" s="304" customFormat="1" ht="14.25" customHeight="1" x14ac:dyDescent="0.55000000000000004">
      <c r="A150" s="300" t="s">
        <v>883</v>
      </c>
      <c r="B150" s="310" t="s">
        <v>601</v>
      </c>
      <c r="C150" s="302">
        <v>0</v>
      </c>
      <c r="D150" s="311" t="s">
        <v>601</v>
      </c>
    </row>
    <row r="151" spans="1:4" s="304" customFormat="1" ht="14.25" customHeight="1" x14ac:dyDescent="0.55000000000000004">
      <c r="A151" s="300" t="s">
        <v>884</v>
      </c>
      <c r="B151" s="310" t="s">
        <v>707</v>
      </c>
      <c r="C151" s="302">
        <v>1</v>
      </c>
      <c r="D151" s="311" t="s">
        <v>1035</v>
      </c>
    </row>
    <row r="152" spans="1:4" s="304" customFormat="1" ht="14.25" customHeight="1" x14ac:dyDescent="0.55000000000000004">
      <c r="A152" s="300" t="s">
        <v>885</v>
      </c>
      <c r="B152" s="310" t="s">
        <v>708</v>
      </c>
      <c r="C152" s="302">
        <v>2</v>
      </c>
      <c r="D152" s="311" t="s">
        <v>1036</v>
      </c>
    </row>
    <row r="153" spans="1:4" s="304" customFormat="1" ht="14.25" customHeight="1" x14ac:dyDescent="0.55000000000000004">
      <c r="A153" s="300" t="s">
        <v>886</v>
      </c>
      <c r="B153" s="310" t="s">
        <v>709</v>
      </c>
      <c r="C153" s="302">
        <v>3</v>
      </c>
      <c r="D153" s="311" t="s">
        <v>1037</v>
      </c>
    </row>
    <row r="154" spans="1:4" s="304" customFormat="1" ht="14.25" customHeight="1" x14ac:dyDescent="0.55000000000000004">
      <c r="A154" s="300" t="s">
        <v>887</v>
      </c>
      <c r="B154" s="310" t="s">
        <v>710</v>
      </c>
      <c r="C154" s="302">
        <v>4</v>
      </c>
      <c r="D154" s="311" t="s">
        <v>1038</v>
      </c>
    </row>
    <row r="155" spans="1:4" s="304" customFormat="1" ht="14.25" customHeight="1" x14ac:dyDescent="0.55000000000000004">
      <c r="A155" s="300" t="s">
        <v>888</v>
      </c>
      <c r="B155" s="310" t="s">
        <v>711</v>
      </c>
      <c r="C155" s="302">
        <v>5</v>
      </c>
      <c r="D155" s="311" t="s">
        <v>1039</v>
      </c>
    </row>
    <row r="156" spans="1:4" s="298" customFormat="1" ht="14.25" customHeight="1" x14ac:dyDescent="0.55000000000000004">
      <c r="A156" s="309" t="s">
        <v>591</v>
      </c>
      <c r="B156" s="309" t="s">
        <v>560</v>
      </c>
      <c r="C156" s="297"/>
    </row>
    <row r="157" spans="1:4" s="304" customFormat="1" ht="14.25" customHeight="1" x14ac:dyDescent="0.55000000000000004">
      <c r="A157" s="300" t="s">
        <v>889</v>
      </c>
      <c r="B157" s="310" t="s">
        <v>601</v>
      </c>
      <c r="C157" s="302">
        <v>0</v>
      </c>
      <c r="D157" s="311" t="s">
        <v>601</v>
      </c>
    </row>
    <row r="158" spans="1:4" s="304" customFormat="1" ht="14.25" customHeight="1" x14ac:dyDescent="0.55000000000000004">
      <c r="A158" s="300" t="s">
        <v>890</v>
      </c>
      <c r="B158" s="310" t="s">
        <v>712</v>
      </c>
      <c r="C158" s="302">
        <v>1</v>
      </c>
      <c r="D158" s="311" t="s">
        <v>712</v>
      </c>
    </row>
    <row r="159" spans="1:4" s="304" customFormat="1" ht="14.25" customHeight="1" x14ac:dyDescent="0.55000000000000004">
      <c r="A159" s="300" t="s">
        <v>891</v>
      </c>
      <c r="B159" s="310" t="s">
        <v>713</v>
      </c>
      <c r="C159" s="302">
        <v>2</v>
      </c>
      <c r="D159" s="311" t="s">
        <v>1040</v>
      </c>
    </row>
    <row r="160" spans="1:4" s="304" customFormat="1" ht="14.25" customHeight="1" x14ac:dyDescent="0.55000000000000004">
      <c r="A160" s="300" t="s">
        <v>892</v>
      </c>
      <c r="B160" s="310" t="s">
        <v>714</v>
      </c>
      <c r="C160" s="302">
        <v>3</v>
      </c>
      <c r="D160" s="311" t="s">
        <v>1041</v>
      </c>
    </row>
    <row r="161" spans="1:4" s="304" customFormat="1" ht="14.25" customHeight="1" x14ac:dyDescent="0.55000000000000004">
      <c r="A161" s="300" t="s">
        <v>893</v>
      </c>
      <c r="B161" s="310" t="s">
        <v>715</v>
      </c>
      <c r="C161" s="302">
        <v>4</v>
      </c>
      <c r="D161" s="311" t="s">
        <v>1042</v>
      </c>
    </row>
    <row r="162" spans="1:4" s="304" customFormat="1" ht="14.25" customHeight="1" x14ac:dyDescent="0.55000000000000004">
      <c r="A162" s="300" t="s">
        <v>894</v>
      </c>
      <c r="B162" s="310" t="s">
        <v>716</v>
      </c>
      <c r="C162" s="302">
        <v>5</v>
      </c>
      <c r="D162" s="311" t="s">
        <v>1043</v>
      </c>
    </row>
    <row r="163" spans="1:4" s="298" customFormat="1" ht="14.25" customHeight="1" x14ac:dyDescent="0.55000000000000004">
      <c r="A163" s="309" t="s">
        <v>592</v>
      </c>
      <c r="B163" s="309" t="s">
        <v>561</v>
      </c>
      <c r="C163" s="297"/>
    </row>
    <row r="164" spans="1:4" s="304" customFormat="1" ht="14.25" customHeight="1" x14ac:dyDescent="0.55000000000000004">
      <c r="A164" s="300" t="s">
        <v>895</v>
      </c>
      <c r="B164" s="310" t="s">
        <v>601</v>
      </c>
      <c r="C164" s="302">
        <v>0</v>
      </c>
      <c r="D164" s="311" t="s">
        <v>601</v>
      </c>
    </row>
    <row r="165" spans="1:4" s="304" customFormat="1" ht="14.25" customHeight="1" x14ac:dyDescent="0.55000000000000004">
      <c r="A165" s="300" t="s">
        <v>896</v>
      </c>
      <c r="B165" s="310" t="s">
        <v>717</v>
      </c>
      <c r="C165" s="302">
        <v>1</v>
      </c>
      <c r="D165" s="311" t="s">
        <v>717</v>
      </c>
    </row>
    <row r="166" spans="1:4" s="304" customFormat="1" ht="14.25" customHeight="1" x14ac:dyDescent="0.55000000000000004">
      <c r="A166" s="300" t="s">
        <v>897</v>
      </c>
      <c r="B166" s="310" t="s">
        <v>718</v>
      </c>
      <c r="C166" s="302">
        <v>2</v>
      </c>
      <c r="D166" s="311" t="s">
        <v>1044</v>
      </c>
    </row>
    <row r="167" spans="1:4" s="304" customFormat="1" ht="14.25" customHeight="1" x14ac:dyDescent="0.55000000000000004">
      <c r="A167" s="300" t="s">
        <v>898</v>
      </c>
      <c r="B167" s="310" t="s">
        <v>719</v>
      </c>
      <c r="C167" s="302">
        <v>3</v>
      </c>
      <c r="D167" s="311" t="s">
        <v>1045</v>
      </c>
    </row>
    <row r="168" spans="1:4" s="304" customFormat="1" ht="14.25" customHeight="1" x14ac:dyDescent="0.55000000000000004">
      <c r="A168" s="300" t="s">
        <v>899</v>
      </c>
      <c r="B168" s="310" t="s">
        <v>720</v>
      </c>
      <c r="C168" s="302">
        <v>4</v>
      </c>
      <c r="D168" s="311" t="s">
        <v>1046</v>
      </c>
    </row>
    <row r="169" spans="1:4" s="304" customFormat="1" ht="14.25" customHeight="1" x14ac:dyDescent="0.55000000000000004">
      <c r="A169" s="300" t="s">
        <v>900</v>
      </c>
      <c r="B169" s="310" t="s">
        <v>721</v>
      </c>
      <c r="C169" s="302">
        <v>5</v>
      </c>
      <c r="D169" s="311" t="s">
        <v>1047</v>
      </c>
    </row>
    <row r="170" spans="1:4" s="298" customFormat="1" ht="14.25" customHeight="1" x14ac:dyDescent="0.55000000000000004">
      <c r="A170" s="309" t="s">
        <v>593</v>
      </c>
      <c r="B170" s="309" t="s">
        <v>562</v>
      </c>
      <c r="C170" s="297"/>
    </row>
    <row r="171" spans="1:4" s="304" customFormat="1" ht="14.25" customHeight="1" x14ac:dyDescent="0.55000000000000004">
      <c r="A171" s="300" t="s">
        <v>901</v>
      </c>
      <c r="B171" s="310" t="s">
        <v>601</v>
      </c>
      <c r="C171" s="302">
        <v>0</v>
      </c>
      <c r="D171" s="311" t="s">
        <v>601</v>
      </c>
    </row>
    <row r="172" spans="1:4" s="304" customFormat="1" ht="14.25" customHeight="1" x14ac:dyDescent="0.55000000000000004">
      <c r="A172" s="300" t="s">
        <v>902</v>
      </c>
      <c r="B172" s="310" t="s">
        <v>722</v>
      </c>
      <c r="C172" s="302">
        <v>1</v>
      </c>
      <c r="D172" s="311" t="s">
        <v>1048</v>
      </c>
    </row>
    <row r="173" spans="1:4" s="304" customFormat="1" ht="14.25" customHeight="1" x14ac:dyDescent="0.55000000000000004">
      <c r="A173" s="300" t="s">
        <v>903</v>
      </c>
      <c r="B173" s="310" t="s">
        <v>723</v>
      </c>
      <c r="C173" s="302">
        <v>2</v>
      </c>
      <c r="D173" s="311" t="s">
        <v>1049</v>
      </c>
    </row>
    <row r="174" spans="1:4" s="304" customFormat="1" ht="14.25" customHeight="1" x14ac:dyDescent="0.55000000000000004">
      <c r="A174" s="300" t="s">
        <v>904</v>
      </c>
      <c r="B174" s="310" t="s">
        <v>724</v>
      </c>
      <c r="C174" s="302">
        <v>3</v>
      </c>
      <c r="D174" s="311" t="s">
        <v>1050</v>
      </c>
    </row>
    <row r="175" spans="1:4" s="304" customFormat="1" ht="14.25" customHeight="1" x14ac:dyDescent="0.55000000000000004">
      <c r="A175" s="300" t="s">
        <v>905</v>
      </c>
      <c r="B175" s="310" t="s">
        <v>725</v>
      </c>
      <c r="C175" s="302">
        <v>4</v>
      </c>
      <c r="D175" s="311" t="s">
        <v>1051</v>
      </c>
    </row>
    <row r="176" spans="1:4" s="304" customFormat="1" ht="14.25" customHeight="1" x14ac:dyDescent="0.55000000000000004">
      <c r="A176" s="300" t="s">
        <v>906</v>
      </c>
      <c r="B176" s="310" t="s">
        <v>726</v>
      </c>
      <c r="C176" s="302">
        <v>5</v>
      </c>
      <c r="D176" s="311" t="s">
        <v>1052</v>
      </c>
    </row>
    <row r="177" spans="1:4" s="298" customFormat="1" ht="14.25" customHeight="1" x14ac:dyDescent="0.55000000000000004">
      <c r="A177" s="309" t="s">
        <v>594</v>
      </c>
      <c r="B177" s="309" t="s">
        <v>563</v>
      </c>
      <c r="C177" s="297"/>
    </row>
    <row r="178" spans="1:4" s="304" customFormat="1" ht="14.25" customHeight="1" x14ac:dyDescent="0.55000000000000004">
      <c r="A178" s="300" t="s">
        <v>907</v>
      </c>
      <c r="B178" s="310" t="s">
        <v>601</v>
      </c>
      <c r="C178" s="302">
        <v>0</v>
      </c>
      <c r="D178" s="314" t="s">
        <v>601</v>
      </c>
    </row>
    <row r="179" spans="1:4" s="304" customFormat="1" ht="14.25" customHeight="1" x14ac:dyDescent="0.55000000000000004">
      <c r="A179" s="300" t="s">
        <v>908</v>
      </c>
      <c r="B179" s="310" t="s">
        <v>727</v>
      </c>
      <c r="C179" s="302">
        <v>1</v>
      </c>
      <c r="D179" s="311" t="s">
        <v>1053</v>
      </c>
    </row>
    <row r="180" spans="1:4" s="304" customFormat="1" ht="14.25" customHeight="1" x14ac:dyDescent="0.55000000000000004">
      <c r="A180" s="300" t="s">
        <v>909</v>
      </c>
      <c r="B180" s="310" t="s">
        <v>728</v>
      </c>
      <c r="C180" s="302">
        <v>2</v>
      </c>
      <c r="D180" s="311" t="s">
        <v>1054</v>
      </c>
    </row>
    <row r="181" spans="1:4" s="304" customFormat="1" ht="14.25" customHeight="1" x14ac:dyDescent="0.55000000000000004">
      <c r="A181" s="300" t="s">
        <v>910</v>
      </c>
      <c r="B181" s="310" t="s">
        <v>729</v>
      </c>
      <c r="C181" s="302">
        <v>3</v>
      </c>
      <c r="D181" s="311" t="s">
        <v>1055</v>
      </c>
    </row>
    <row r="182" spans="1:4" s="304" customFormat="1" ht="14.25" customHeight="1" x14ac:dyDescent="0.55000000000000004">
      <c r="A182" s="300" t="s">
        <v>911</v>
      </c>
      <c r="B182" s="310" t="s">
        <v>730</v>
      </c>
      <c r="C182" s="302">
        <v>4</v>
      </c>
      <c r="D182" s="311" t="s">
        <v>1056</v>
      </c>
    </row>
    <row r="183" spans="1:4" s="304" customFormat="1" ht="14.25" customHeight="1" x14ac:dyDescent="0.55000000000000004">
      <c r="A183" s="300" t="s">
        <v>912</v>
      </c>
      <c r="B183" s="310" t="s">
        <v>731</v>
      </c>
      <c r="C183" s="302">
        <v>5</v>
      </c>
      <c r="D183" s="311" t="s">
        <v>1057</v>
      </c>
    </row>
    <row r="184" spans="1:4" s="298" customFormat="1" ht="14.25" customHeight="1" x14ac:dyDescent="0.55000000000000004">
      <c r="A184" s="309" t="s">
        <v>595</v>
      </c>
      <c r="B184" s="309" t="s">
        <v>564</v>
      </c>
      <c r="C184" s="297"/>
    </row>
    <row r="185" spans="1:4" s="304" customFormat="1" ht="14.25" customHeight="1" x14ac:dyDescent="0.55000000000000004">
      <c r="A185" s="300" t="s">
        <v>913</v>
      </c>
      <c r="B185" s="310" t="s">
        <v>601</v>
      </c>
      <c r="C185" s="302">
        <v>0</v>
      </c>
      <c r="D185" s="311" t="s">
        <v>601</v>
      </c>
    </row>
    <row r="186" spans="1:4" s="304" customFormat="1" ht="14.25" customHeight="1" x14ac:dyDescent="0.55000000000000004">
      <c r="A186" s="300" t="s">
        <v>914</v>
      </c>
      <c r="B186" s="310" t="s">
        <v>732</v>
      </c>
      <c r="C186" s="302">
        <v>1</v>
      </c>
      <c r="D186" s="311" t="s">
        <v>732</v>
      </c>
    </row>
    <row r="187" spans="1:4" s="304" customFormat="1" ht="14.25" customHeight="1" x14ac:dyDescent="0.55000000000000004">
      <c r="A187" s="300" t="s">
        <v>915</v>
      </c>
      <c r="B187" s="310" t="s">
        <v>733</v>
      </c>
      <c r="C187" s="302">
        <v>2</v>
      </c>
      <c r="D187" s="311" t="s">
        <v>1058</v>
      </c>
    </row>
    <row r="188" spans="1:4" s="304" customFormat="1" ht="14.25" customHeight="1" x14ac:dyDescent="0.55000000000000004">
      <c r="A188" s="300" t="s">
        <v>916</v>
      </c>
      <c r="B188" s="310" t="s">
        <v>734</v>
      </c>
      <c r="C188" s="302">
        <v>3</v>
      </c>
      <c r="D188" s="311" t="s">
        <v>1059</v>
      </c>
    </row>
    <row r="189" spans="1:4" s="304" customFormat="1" ht="14.25" customHeight="1" x14ac:dyDescent="0.55000000000000004">
      <c r="A189" s="300" t="s">
        <v>917</v>
      </c>
      <c r="B189" s="310" t="s">
        <v>735</v>
      </c>
      <c r="C189" s="302">
        <v>4</v>
      </c>
      <c r="D189" s="311" t="s">
        <v>1060</v>
      </c>
    </row>
    <row r="190" spans="1:4" s="304" customFormat="1" ht="14.25" customHeight="1" x14ac:dyDescent="0.55000000000000004">
      <c r="A190" s="300" t="s">
        <v>918</v>
      </c>
      <c r="B190" s="310" t="s">
        <v>736</v>
      </c>
      <c r="C190" s="302">
        <v>5</v>
      </c>
      <c r="D190" s="311" t="s">
        <v>1061</v>
      </c>
    </row>
    <row r="191" spans="1:4" s="298" customFormat="1" ht="14.25" customHeight="1" x14ac:dyDescent="0.55000000000000004">
      <c r="A191" s="309" t="s">
        <v>596</v>
      </c>
      <c r="B191" s="309" t="s">
        <v>565</v>
      </c>
      <c r="C191" s="297"/>
    </row>
    <row r="192" spans="1:4" s="304" customFormat="1" ht="14.25" customHeight="1" x14ac:dyDescent="0.55000000000000004">
      <c r="A192" s="300" t="s">
        <v>919</v>
      </c>
      <c r="B192" s="310" t="s">
        <v>601</v>
      </c>
      <c r="C192" s="302">
        <v>0</v>
      </c>
      <c r="D192" s="311" t="s">
        <v>601</v>
      </c>
    </row>
    <row r="193" spans="1:4" s="304" customFormat="1" ht="14.25" customHeight="1" x14ac:dyDescent="0.55000000000000004">
      <c r="A193" s="300" t="s">
        <v>920</v>
      </c>
      <c r="B193" s="310" t="s">
        <v>737</v>
      </c>
      <c r="C193" s="302">
        <v>1</v>
      </c>
      <c r="D193" s="311" t="s">
        <v>737</v>
      </c>
    </row>
    <row r="194" spans="1:4" s="304" customFormat="1" ht="14.25" customHeight="1" x14ac:dyDescent="0.55000000000000004">
      <c r="A194" s="300" t="s">
        <v>921</v>
      </c>
      <c r="B194" s="310" t="s">
        <v>738</v>
      </c>
      <c r="C194" s="302">
        <v>2</v>
      </c>
      <c r="D194" s="311" t="s">
        <v>1062</v>
      </c>
    </row>
    <row r="195" spans="1:4" s="304" customFormat="1" ht="14.25" customHeight="1" x14ac:dyDescent="0.55000000000000004">
      <c r="A195" s="300" t="s">
        <v>922</v>
      </c>
      <c r="B195" s="310" t="s">
        <v>739</v>
      </c>
      <c r="C195" s="302">
        <v>3</v>
      </c>
      <c r="D195" s="311" t="s">
        <v>1063</v>
      </c>
    </row>
    <row r="196" spans="1:4" s="304" customFormat="1" ht="14.25" customHeight="1" x14ac:dyDescent="0.55000000000000004">
      <c r="A196" s="300" t="s">
        <v>923</v>
      </c>
      <c r="B196" s="310" t="s">
        <v>740</v>
      </c>
      <c r="C196" s="302">
        <v>4</v>
      </c>
      <c r="D196" s="311" t="s">
        <v>1064</v>
      </c>
    </row>
    <row r="197" spans="1:4" s="304" customFormat="1" ht="14.25" customHeight="1" x14ac:dyDescent="0.55000000000000004">
      <c r="A197" s="300" t="s">
        <v>924</v>
      </c>
      <c r="B197" s="310" t="s">
        <v>741</v>
      </c>
      <c r="C197" s="302">
        <v>5</v>
      </c>
      <c r="D197" s="311" t="s">
        <v>1065</v>
      </c>
    </row>
    <row r="198" spans="1:4" s="298" customFormat="1" ht="14.25" customHeight="1" x14ac:dyDescent="0.55000000000000004">
      <c r="A198" s="309" t="s">
        <v>597</v>
      </c>
      <c r="B198" s="309" t="s">
        <v>566</v>
      </c>
      <c r="C198" s="297"/>
    </row>
    <row r="199" spans="1:4" s="304" customFormat="1" ht="14.25" customHeight="1" x14ac:dyDescent="0.55000000000000004">
      <c r="A199" s="300" t="s">
        <v>925</v>
      </c>
      <c r="B199" s="310" t="s">
        <v>601</v>
      </c>
      <c r="C199" s="302">
        <v>0</v>
      </c>
      <c r="D199" s="311" t="s">
        <v>601</v>
      </c>
    </row>
    <row r="200" spans="1:4" s="304" customFormat="1" ht="14.25" customHeight="1" x14ac:dyDescent="0.55000000000000004">
      <c r="A200" s="300" t="s">
        <v>926</v>
      </c>
      <c r="B200" s="310" t="s">
        <v>742</v>
      </c>
      <c r="C200" s="302">
        <v>1</v>
      </c>
      <c r="D200" s="311" t="s">
        <v>742</v>
      </c>
    </row>
    <row r="201" spans="1:4" s="304" customFormat="1" ht="14.25" customHeight="1" x14ac:dyDescent="0.55000000000000004">
      <c r="A201" s="300" t="s">
        <v>927</v>
      </c>
      <c r="B201" s="310" t="s">
        <v>743</v>
      </c>
      <c r="C201" s="302">
        <v>2</v>
      </c>
      <c r="D201" s="311" t="s">
        <v>1066</v>
      </c>
    </row>
    <row r="202" spans="1:4" s="304" customFormat="1" ht="14.25" customHeight="1" x14ac:dyDescent="0.55000000000000004">
      <c r="A202" s="300" t="s">
        <v>928</v>
      </c>
      <c r="B202" s="310" t="s">
        <v>744</v>
      </c>
      <c r="C202" s="302">
        <v>3</v>
      </c>
      <c r="D202" s="311" t="s">
        <v>1067</v>
      </c>
    </row>
    <row r="203" spans="1:4" s="304" customFormat="1" ht="14.25" customHeight="1" x14ac:dyDescent="0.55000000000000004">
      <c r="A203" s="300" t="s">
        <v>929</v>
      </c>
      <c r="B203" s="310" t="s">
        <v>745</v>
      </c>
      <c r="C203" s="302">
        <v>4</v>
      </c>
      <c r="D203" s="311" t="s">
        <v>1068</v>
      </c>
    </row>
    <row r="204" spans="1:4" s="304" customFormat="1" ht="14.25" customHeight="1" x14ac:dyDescent="0.55000000000000004">
      <c r="A204" s="300" t="s">
        <v>930</v>
      </c>
      <c r="B204" s="310" t="s">
        <v>746</v>
      </c>
      <c r="C204" s="302">
        <v>5</v>
      </c>
      <c r="D204" s="311" t="s">
        <v>1069</v>
      </c>
    </row>
    <row r="205" spans="1:4" s="298" customFormat="1" ht="14.25" customHeight="1" x14ac:dyDescent="0.55000000000000004">
      <c r="A205" s="309" t="s">
        <v>598</v>
      </c>
      <c r="B205" s="309" t="s">
        <v>567</v>
      </c>
      <c r="C205" s="297"/>
    </row>
    <row r="206" spans="1:4" s="304" customFormat="1" ht="14.25" customHeight="1" x14ac:dyDescent="0.55000000000000004">
      <c r="A206" s="300" t="s">
        <v>931</v>
      </c>
      <c r="B206" s="310" t="s">
        <v>601</v>
      </c>
      <c r="C206" s="302">
        <v>0</v>
      </c>
      <c r="D206" s="311" t="s">
        <v>601</v>
      </c>
    </row>
    <row r="207" spans="1:4" s="304" customFormat="1" ht="14.25" customHeight="1" x14ac:dyDescent="0.55000000000000004">
      <c r="A207" s="300" t="s">
        <v>932</v>
      </c>
      <c r="B207" s="310" t="s">
        <v>747</v>
      </c>
      <c r="C207" s="302">
        <v>1</v>
      </c>
      <c r="D207" s="311" t="s">
        <v>747</v>
      </c>
    </row>
    <row r="208" spans="1:4" s="304" customFormat="1" ht="14.25" customHeight="1" x14ac:dyDescent="0.55000000000000004">
      <c r="A208" s="300" t="s">
        <v>933</v>
      </c>
      <c r="B208" s="310" t="s">
        <v>748</v>
      </c>
      <c r="C208" s="302">
        <v>2</v>
      </c>
      <c r="D208" s="311" t="s">
        <v>1070</v>
      </c>
    </row>
    <row r="209" spans="1:8" s="304" customFormat="1" ht="14.25" customHeight="1" x14ac:dyDescent="0.55000000000000004">
      <c r="A209" s="300" t="s">
        <v>934</v>
      </c>
      <c r="B209" s="310" t="s">
        <v>749</v>
      </c>
      <c r="C209" s="302">
        <v>3</v>
      </c>
      <c r="D209" s="311" t="s">
        <v>1071</v>
      </c>
    </row>
    <row r="210" spans="1:8" s="304" customFormat="1" ht="14.25" customHeight="1" x14ac:dyDescent="0.55000000000000004">
      <c r="A210" s="300" t="s">
        <v>935</v>
      </c>
      <c r="B210" s="310" t="s">
        <v>750</v>
      </c>
      <c r="C210" s="302">
        <v>4</v>
      </c>
      <c r="D210" s="311" t="s">
        <v>1072</v>
      </c>
    </row>
    <row r="211" spans="1:8" s="304" customFormat="1" ht="14.25" customHeight="1" x14ac:dyDescent="0.55000000000000004">
      <c r="A211" s="300" t="s">
        <v>936</v>
      </c>
      <c r="B211" s="310" t="s">
        <v>751</v>
      </c>
      <c r="C211" s="302">
        <v>5</v>
      </c>
      <c r="D211" s="311" t="s">
        <v>1073</v>
      </c>
    </row>
    <row r="212" spans="1:8" ht="14.25" customHeight="1" x14ac:dyDescent="0.55000000000000004">
      <c r="A212" s="309" t="s">
        <v>599</v>
      </c>
      <c r="B212" s="309" t="s">
        <v>568</v>
      </c>
      <c r="C212" s="297"/>
      <c r="D212" s="298"/>
      <c r="E212" s="298"/>
      <c r="F212" s="298"/>
      <c r="G212" s="298"/>
      <c r="H212" s="298"/>
    </row>
    <row r="213" spans="1:8" s="304" customFormat="1" ht="14.25" customHeight="1" x14ac:dyDescent="0.55000000000000004">
      <c r="A213" s="300" t="s">
        <v>937</v>
      </c>
      <c r="B213" s="310" t="s">
        <v>601</v>
      </c>
      <c r="C213" s="302">
        <v>0</v>
      </c>
      <c r="D213" s="311" t="s">
        <v>601</v>
      </c>
    </row>
    <row r="214" spans="1:8" s="304" customFormat="1" ht="14.25" customHeight="1" x14ac:dyDescent="0.55000000000000004">
      <c r="A214" s="300" t="s">
        <v>938</v>
      </c>
      <c r="B214" s="310" t="s">
        <v>752</v>
      </c>
      <c r="C214" s="302">
        <v>1</v>
      </c>
      <c r="D214" s="311" t="s">
        <v>752</v>
      </c>
    </row>
    <row r="215" spans="1:8" s="304" customFormat="1" ht="14.25" customHeight="1" x14ac:dyDescent="0.55000000000000004">
      <c r="A215" s="300" t="s">
        <v>939</v>
      </c>
      <c r="B215" s="310" t="s">
        <v>753</v>
      </c>
      <c r="C215" s="302">
        <v>2</v>
      </c>
      <c r="D215" s="311" t="s">
        <v>1074</v>
      </c>
    </row>
    <row r="216" spans="1:8" s="304" customFormat="1" ht="14.25" customHeight="1" x14ac:dyDescent="0.55000000000000004">
      <c r="A216" s="300" t="s">
        <v>940</v>
      </c>
      <c r="B216" s="310" t="s">
        <v>754</v>
      </c>
      <c r="C216" s="302">
        <v>3</v>
      </c>
      <c r="D216" s="311" t="s">
        <v>1075</v>
      </c>
    </row>
    <row r="217" spans="1:8" s="304" customFormat="1" ht="14.25" customHeight="1" x14ac:dyDescent="0.55000000000000004">
      <c r="A217" s="300" t="s">
        <v>941</v>
      </c>
      <c r="B217" s="310" t="s">
        <v>755</v>
      </c>
      <c r="C217" s="302">
        <v>4</v>
      </c>
      <c r="D217" s="311" t="s">
        <v>1076</v>
      </c>
    </row>
    <row r="218" spans="1:8" s="304" customFormat="1" ht="14.25" customHeight="1" x14ac:dyDescent="0.55000000000000004">
      <c r="A218" s="300" t="s">
        <v>942</v>
      </c>
      <c r="B218" s="310" t="s">
        <v>756</v>
      </c>
      <c r="C218" s="302">
        <v>5</v>
      </c>
      <c r="D218" s="311" t="s">
        <v>1077</v>
      </c>
    </row>
    <row r="219" spans="1:8" ht="14.25" customHeight="1" x14ac:dyDescent="0.55000000000000004">
      <c r="A219" s="315" t="s">
        <v>1085</v>
      </c>
      <c r="B219" s="315" t="s">
        <v>1086</v>
      </c>
    </row>
  </sheetData>
  <sheetProtection sheet="1" objects="1" scenarios="1" formatCells="0" formatColumns="0" formatRows="0"/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6" workbookViewId="0">
      <selection activeCell="B6" sqref="B6"/>
    </sheetView>
  </sheetViews>
  <sheetFormatPr defaultColWidth="9.125" defaultRowHeight="24" x14ac:dyDescent="0.55000000000000004"/>
  <cols>
    <col min="1" max="1" width="5.875" style="283" customWidth="1"/>
    <col min="2" max="2" width="76.25" style="418" customWidth="1"/>
    <col min="3" max="3" width="5.875" style="284" customWidth="1"/>
    <col min="4" max="4" width="114.625" style="419" hidden="1" customWidth="1"/>
    <col min="5" max="8" width="3.625" style="419" customWidth="1"/>
    <col min="9" max="10" width="3.625" style="408" customWidth="1"/>
    <col min="11" max="16384" width="9.125" style="408"/>
  </cols>
  <sheetData>
    <row r="1" spans="1:8" ht="24.75" thickBot="1" x14ac:dyDescent="0.6">
      <c r="A1" s="272" t="s">
        <v>107</v>
      </c>
      <c r="B1" s="407" t="s">
        <v>538</v>
      </c>
      <c r="C1" s="273"/>
      <c r="D1" s="408"/>
      <c r="E1" s="408"/>
      <c r="F1" s="408"/>
      <c r="G1" s="408"/>
      <c r="H1" s="408"/>
    </row>
    <row r="2" spans="1:8" x14ac:dyDescent="0.55000000000000004">
      <c r="A2" s="274" t="s">
        <v>569</v>
      </c>
      <c r="B2" s="409" t="s">
        <v>539</v>
      </c>
      <c r="C2" s="273"/>
      <c r="D2" s="408"/>
      <c r="E2" s="408"/>
      <c r="F2" s="408"/>
      <c r="G2" s="408"/>
      <c r="H2" s="408"/>
    </row>
    <row r="3" spans="1:8" x14ac:dyDescent="0.55000000000000004">
      <c r="A3" s="275" t="s">
        <v>570</v>
      </c>
      <c r="B3" s="410" t="s">
        <v>600</v>
      </c>
      <c r="C3" s="273"/>
      <c r="D3" s="408"/>
      <c r="E3" s="408"/>
      <c r="F3" s="408"/>
      <c r="G3" s="408"/>
      <c r="H3" s="408"/>
    </row>
    <row r="4" spans="1:8" x14ac:dyDescent="0.55000000000000004">
      <c r="A4" s="275" t="s">
        <v>571</v>
      </c>
      <c r="B4" s="410" t="s">
        <v>540</v>
      </c>
      <c r="C4" s="273"/>
      <c r="D4" s="408"/>
      <c r="E4" s="408"/>
      <c r="F4" s="408"/>
      <c r="G4" s="408"/>
      <c r="H4" s="408"/>
    </row>
    <row r="5" spans="1:8" x14ac:dyDescent="0.55000000000000004">
      <c r="A5" s="275" t="s">
        <v>572</v>
      </c>
      <c r="B5" s="410" t="s">
        <v>541</v>
      </c>
      <c r="C5" s="273"/>
      <c r="D5" s="408"/>
      <c r="E5" s="408"/>
      <c r="F5" s="408"/>
      <c r="G5" s="408"/>
      <c r="H5" s="408"/>
    </row>
    <row r="6" spans="1:8" ht="24.75" thickBot="1" x14ac:dyDescent="0.6">
      <c r="A6" s="276" t="s">
        <v>573</v>
      </c>
      <c r="B6" s="411" t="s">
        <v>542</v>
      </c>
      <c r="C6" s="273"/>
      <c r="D6" s="408"/>
      <c r="E6" s="408"/>
      <c r="F6" s="408"/>
      <c r="G6" s="408"/>
      <c r="H6" s="408"/>
    </row>
    <row r="7" spans="1:8" x14ac:dyDescent="0.55000000000000004">
      <c r="A7" s="277" t="s">
        <v>574</v>
      </c>
      <c r="B7" s="412" t="s">
        <v>543</v>
      </c>
      <c r="C7" s="273"/>
      <c r="D7" s="408"/>
      <c r="E7" s="408"/>
      <c r="F7" s="408"/>
      <c r="G7" s="408"/>
      <c r="H7" s="408"/>
    </row>
    <row r="8" spans="1:8" x14ac:dyDescent="0.55000000000000004">
      <c r="A8" s="278" t="s">
        <v>575</v>
      </c>
      <c r="B8" s="413" t="s">
        <v>544</v>
      </c>
      <c r="C8" s="273"/>
      <c r="D8" s="408"/>
      <c r="E8" s="408"/>
      <c r="F8" s="408"/>
      <c r="G8" s="408"/>
      <c r="H8" s="408"/>
    </row>
    <row r="9" spans="1:8" x14ac:dyDescent="0.55000000000000004">
      <c r="A9" s="278" t="s">
        <v>576</v>
      </c>
      <c r="B9" s="413" t="s">
        <v>545</v>
      </c>
      <c r="C9" s="273"/>
      <c r="D9" s="408"/>
      <c r="E9" s="408"/>
      <c r="F9" s="408"/>
      <c r="G9" s="408"/>
      <c r="H9" s="408"/>
    </row>
    <row r="10" spans="1:8" ht="24.75" thickBot="1" x14ac:dyDescent="0.6">
      <c r="A10" s="279" t="s">
        <v>577</v>
      </c>
      <c r="B10" s="414" t="s">
        <v>546</v>
      </c>
      <c r="C10" s="273"/>
      <c r="D10" s="408"/>
      <c r="E10" s="408"/>
      <c r="F10" s="408"/>
      <c r="G10" s="408"/>
      <c r="H10" s="408"/>
    </row>
    <row r="11" spans="1:8" x14ac:dyDescent="0.55000000000000004">
      <c r="A11" s="280" t="s">
        <v>578</v>
      </c>
      <c r="B11" s="415" t="s">
        <v>547</v>
      </c>
      <c r="C11" s="273"/>
      <c r="D11" s="408"/>
      <c r="E11" s="408"/>
      <c r="F11" s="408"/>
      <c r="G11" s="408"/>
      <c r="H11" s="408"/>
    </row>
    <row r="12" spans="1:8" x14ac:dyDescent="0.55000000000000004">
      <c r="A12" s="281" t="s">
        <v>579</v>
      </c>
      <c r="B12" s="416" t="s">
        <v>548</v>
      </c>
      <c r="C12" s="273"/>
      <c r="D12" s="408"/>
      <c r="E12" s="408"/>
      <c r="F12" s="408"/>
      <c r="G12" s="408"/>
      <c r="H12" s="408"/>
    </row>
    <row r="13" spans="1:8" x14ac:dyDescent="0.55000000000000004">
      <c r="A13" s="281" t="s">
        <v>580</v>
      </c>
      <c r="B13" s="416" t="s">
        <v>549</v>
      </c>
      <c r="C13" s="273"/>
      <c r="D13" s="408"/>
      <c r="E13" s="408"/>
      <c r="F13" s="408"/>
      <c r="G13" s="408"/>
      <c r="H13" s="408"/>
    </row>
    <row r="14" spans="1:8" x14ac:dyDescent="0.55000000000000004">
      <c r="A14" s="281" t="s">
        <v>581</v>
      </c>
      <c r="B14" s="416" t="s">
        <v>550</v>
      </c>
      <c r="C14" s="273"/>
      <c r="D14" s="408"/>
      <c r="E14" s="408"/>
      <c r="F14" s="408"/>
      <c r="G14" s="408"/>
      <c r="H14" s="408"/>
    </row>
    <row r="15" spans="1:8" x14ac:dyDescent="0.55000000000000004">
      <c r="A15" s="281" t="s">
        <v>582</v>
      </c>
      <c r="B15" s="416" t="s">
        <v>551</v>
      </c>
      <c r="C15" s="273"/>
      <c r="D15" s="408"/>
      <c r="E15" s="408"/>
      <c r="F15" s="408"/>
      <c r="G15" s="408"/>
      <c r="H15" s="408"/>
    </row>
    <row r="16" spans="1:8" x14ac:dyDescent="0.55000000000000004">
      <c r="A16" s="281" t="s">
        <v>583</v>
      </c>
      <c r="B16" s="416" t="s">
        <v>552</v>
      </c>
      <c r="C16" s="273"/>
      <c r="D16" s="408"/>
      <c r="E16" s="408"/>
      <c r="F16" s="408"/>
      <c r="G16" s="408"/>
      <c r="H16" s="408"/>
    </row>
    <row r="17" spans="1:8" x14ac:dyDescent="0.55000000000000004">
      <c r="A17" s="281" t="s">
        <v>584</v>
      </c>
      <c r="B17" s="416" t="s">
        <v>553</v>
      </c>
      <c r="C17" s="273"/>
      <c r="D17" s="408"/>
      <c r="E17" s="408"/>
      <c r="F17" s="408"/>
      <c r="G17" s="408"/>
      <c r="H17" s="408"/>
    </row>
    <row r="18" spans="1:8" x14ac:dyDescent="0.55000000000000004">
      <c r="A18" s="281" t="s">
        <v>585</v>
      </c>
      <c r="B18" s="416" t="s">
        <v>554</v>
      </c>
      <c r="C18" s="273"/>
      <c r="D18" s="408"/>
      <c r="E18" s="408"/>
      <c r="F18" s="408"/>
      <c r="G18" s="408"/>
      <c r="H18" s="408"/>
    </row>
    <row r="19" spans="1:8" x14ac:dyDescent="0.55000000000000004">
      <c r="A19" s="281" t="s">
        <v>586</v>
      </c>
      <c r="B19" s="416" t="s">
        <v>555</v>
      </c>
      <c r="C19" s="273"/>
      <c r="D19" s="408"/>
      <c r="E19" s="408"/>
      <c r="F19" s="408"/>
      <c r="G19" s="408"/>
      <c r="H19" s="408"/>
    </row>
    <row r="20" spans="1:8" x14ac:dyDescent="0.55000000000000004">
      <c r="A20" s="281" t="s">
        <v>587</v>
      </c>
      <c r="B20" s="416" t="s">
        <v>556</v>
      </c>
      <c r="C20" s="273"/>
      <c r="D20" s="408"/>
      <c r="E20" s="408"/>
      <c r="F20" s="408"/>
      <c r="G20" s="408"/>
      <c r="H20" s="408"/>
    </row>
    <row r="21" spans="1:8" x14ac:dyDescent="0.55000000000000004">
      <c r="A21" s="281" t="s">
        <v>588</v>
      </c>
      <c r="B21" s="416" t="s">
        <v>557</v>
      </c>
      <c r="C21" s="273"/>
      <c r="D21" s="408"/>
      <c r="E21" s="408"/>
      <c r="F21" s="408"/>
      <c r="G21" s="408"/>
      <c r="H21" s="408"/>
    </row>
    <row r="22" spans="1:8" x14ac:dyDescent="0.55000000000000004">
      <c r="A22" s="281" t="s">
        <v>589</v>
      </c>
      <c r="B22" s="416" t="s">
        <v>558</v>
      </c>
      <c r="C22" s="273"/>
      <c r="D22" s="408"/>
      <c r="E22" s="408"/>
      <c r="F22" s="408"/>
      <c r="G22" s="408"/>
      <c r="H22" s="408"/>
    </row>
    <row r="23" spans="1:8" x14ac:dyDescent="0.55000000000000004">
      <c r="A23" s="281" t="s">
        <v>590</v>
      </c>
      <c r="B23" s="416" t="s">
        <v>559</v>
      </c>
      <c r="C23" s="273"/>
      <c r="D23" s="408"/>
      <c r="E23" s="408"/>
      <c r="F23" s="408"/>
      <c r="G23" s="408"/>
      <c r="H23" s="408"/>
    </row>
    <row r="24" spans="1:8" x14ac:dyDescent="0.55000000000000004">
      <c r="A24" s="281" t="s">
        <v>591</v>
      </c>
      <c r="B24" s="416" t="s">
        <v>560</v>
      </c>
      <c r="C24" s="273"/>
      <c r="D24" s="408"/>
      <c r="E24" s="408"/>
      <c r="F24" s="408"/>
      <c r="G24" s="408"/>
      <c r="H24" s="408"/>
    </row>
    <row r="25" spans="1:8" x14ac:dyDescent="0.55000000000000004">
      <c r="A25" s="281" t="s">
        <v>592</v>
      </c>
      <c r="B25" s="416" t="s">
        <v>561</v>
      </c>
      <c r="C25" s="273"/>
      <c r="D25" s="408"/>
      <c r="E25" s="408"/>
      <c r="F25" s="408"/>
      <c r="G25" s="408"/>
      <c r="H25" s="408"/>
    </row>
    <row r="26" spans="1:8" x14ac:dyDescent="0.55000000000000004">
      <c r="A26" s="281" t="s">
        <v>593</v>
      </c>
      <c r="B26" s="416" t="s">
        <v>562</v>
      </c>
      <c r="C26" s="273"/>
      <c r="D26" s="408"/>
      <c r="E26" s="408"/>
      <c r="F26" s="408"/>
      <c r="G26" s="408"/>
      <c r="H26" s="408"/>
    </row>
    <row r="27" spans="1:8" x14ac:dyDescent="0.55000000000000004">
      <c r="A27" s="281" t="s">
        <v>594</v>
      </c>
      <c r="B27" s="416" t="s">
        <v>563</v>
      </c>
      <c r="C27" s="273"/>
      <c r="D27" s="408"/>
      <c r="E27" s="408"/>
      <c r="F27" s="408"/>
      <c r="G27" s="408"/>
      <c r="H27" s="408"/>
    </row>
    <row r="28" spans="1:8" x14ac:dyDescent="0.55000000000000004">
      <c r="A28" s="281" t="s">
        <v>595</v>
      </c>
      <c r="B28" s="416" t="s">
        <v>564</v>
      </c>
      <c r="C28" s="273"/>
      <c r="D28" s="408"/>
      <c r="E28" s="408"/>
      <c r="F28" s="408"/>
      <c r="G28" s="408"/>
      <c r="H28" s="408"/>
    </row>
    <row r="29" spans="1:8" x14ac:dyDescent="0.55000000000000004">
      <c r="A29" s="281" t="s">
        <v>596</v>
      </c>
      <c r="B29" s="416" t="s">
        <v>565</v>
      </c>
      <c r="C29" s="273"/>
      <c r="D29" s="408"/>
      <c r="E29" s="408"/>
      <c r="F29" s="408"/>
      <c r="G29" s="408"/>
      <c r="H29" s="408"/>
    </row>
    <row r="30" spans="1:8" x14ac:dyDescent="0.55000000000000004">
      <c r="A30" s="281" t="s">
        <v>597</v>
      </c>
      <c r="B30" s="416" t="s">
        <v>566</v>
      </c>
      <c r="C30" s="273"/>
      <c r="D30" s="408"/>
      <c r="E30" s="408"/>
      <c r="F30" s="408"/>
      <c r="G30" s="408"/>
      <c r="H30" s="408"/>
    </row>
    <row r="31" spans="1:8" x14ac:dyDescent="0.55000000000000004">
      <c r="A31" s="281" t="s">
        <v>598</v>
      </c>
      <c r="B31" s="416" t="s">
        <v>567</v>
      </c>
      <c r="C31" s="273"/>
      <c r="D31" s="408"/>
      <c r="E31" s="408"/>
      <c r="F31" s="408"/>
      <c r="G31" s="408"/>
      <c r="H31" s="408"/>
    </row>
    <row r="32" spans="1:8" ht="24.75" thickBot="1" x14ac:dyDescent="0.6">
      <c r="A32" s="282" t="s">
        <v>599</v>
      </c>
      <c r="B32" s="417" t="s">
        <v>568</v>
      </c>
      <c r="C32" s="273"/>
      <c r="D32" s="408"/>
      <c r="E32" s="408"/>
      <c r="F32" s="408"/>
      <c r="G32" s="408"/>
      <c r="H32" s="40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view="pageBreakPreview" topLeftCell="B199" zoomScale="112" zoomScaleSheetLayoutView="112" workbookViewId="0">
      <selection activeCell="I8" sqref="I8"/>
    </sheetView>
  </sheetViews>
  <sheetFormatPr defaultColWidth="9.125" defaultRowHeight="15.75" customHeight="1" x14ac:dyDescent="0.2"/>
  <cols>
    <col min="1" max="1" width="6.25" style="431" customWidth="1"/>
    <col min="2" max="2" width="3.125" style="435" customWidth="1"/>
    <col min="3" max="3" width="123.875" style="431" customWidth="1"/>
    <col min="4" max="7" width="3.625" style="436" customWidth="1"/>
    <col min="8" max="9" width="3.625" style="425" customWidth="1"/>
    <col min="10" max="16384" width="9.125" style="425"/>
  </cols>
  <sheetData>
    <row r="1" spans="1:7" s="422" customFormat="1" ht="15.75" customHeight="1" x14ac:dyDescent="0.2">
      <c r="A1" s="420" t="s">
        <v>107</v>
      </c>
      <c r="B1" s="421"/>
      <c r="C1" s="420" t="s">
        <v>1109</v>
      </c>
    </row>
    <row r="2" spans="1:7" ht="15.75" customHeight="1" x14ac:dyDescent="0.2">
      <c r="A2" s="423" t="s">
        <v>569</v>
      </c>
      <c r="B2" s="424"/>
      <c r="C2" s="423" t="s">
        <v>539</v>
      </c>
      <c r="D2" s="425"/>
      <c r="E2" s="425"/>
      <c r="F2" s="425"/>
      <c r="G2" s="425"/>
    </row>
    <row r="3" spans="1:7" ht="15.75" customHeight="1" x14ac:dyDescent="0.2">
      <c r="A3" s="426" t="s">
        <v>757</v>
      </c>
      <c r="B3" s="427">
        <v>0</v>
      </c>
      <c r="C3" s="426" t="s">
        <v>601</v>
      </c>
      <c r="D3" s="425"/>
      <c r="E3" s="425"/>
      <c r="F3" s="425"/>
      <c r="G3" s="425"/>
    </row>
    <row r="4" spans="1:7" ht="15.75" customHeight="1" x14ac:dyDescent="0.2">
      <c r="A4" s="426" t="s">
        <v>758</v>
      </c>
      <c r="B4" s="427">
        <v>1</v>
      </c>
      <c r="C4" s="426" t="s">
        <v>602</v>
      </c>
      <c r="D4" s="425"/>
      <c r="E4" s="425"/>
      <c r="F4" s="425"/>
      <c r="G4" s="425"/>
    </row>
    <row r="5" spans="1:7" ht="15.75" customHeight="1" x14ac:dyDescent="0.2">
      <c r="A5" s="426" t="s">
        <v>759</v>
      </c>
      <c r="B5" s="427">
        <v>2</v>
      </c>
      <c r="C5" s="426" t="s">
        <v>603</v>
      </c>
      <c r="D5" s="425"/>
      <c r="E5" s="425"/>
      <c r="F5" s="425"/>
      <c r="G5" s="425"/>
    </row>
    <row r="6" spans="1:7" ht="15.75" customHeight="1" x14ac:dyDescent="0.2">
      <c r="A6" s="426" t="s">
        <v>760</v>
      </c>
      <c r="B6" s="427">
        <v>3</v>
      </c>
      <c r="C6" s="426" t="s">
        <v>604</v>
      </c>
      <c r="D6" s="425"/>
      <c r="E6" s="425"/>
      <c r="F6" s="425"/>
      <c r="G6" s="425"/>
    </row>
    <row r="7" spans="1:7" ht="15.75" customHeight="1" x14ac:dyDescent="0.2">
      <c r="A7" s="426" t="s">
        <v>761</v>
      </c>
      <c r="B7" s="427">
        <v>4</v>
      </c>
      <c r="C7" s="426" t="s">
        <v>605</v>
      </c>
      <c r="D7" s="425"/>
      <c r="E7" s="425"/>
      <c r="F7" s="425"/>
      <c r="G7" s="425"/>
    </row>
    <row r="8" spans="1:7" ht="15.75" customHeight="1" x14ac:dyDescent="0.2">
      <c r="A8" s="426" t="s">
        <v>762</v>
      </c>
      <c r="B8" s="427">
        <v>5</v>
      </c>
      <c r="C8" s="426" t="s">
        <v>606</v>
      </c>
      <c r="D8" s="425"/>
      <c r="E8" s="425"/>
      <c r="F8" s="425"/>
      <c r="G8" s="425"/>
    </row>
    <row r="9" spans="1:7" ht="15.75" customHeight="1" x14ac:dyDescent="0.2">
      <c r="A9" s="423" t="s">
        <v>570</v>
      </c>
      <c r="B9" s="424"/>
      <c r="C9" s="423" t="s">
        <v>600</v>
      </c>
      <c r="D9" s="425"/>
      <c r="E9" s="425"/>
      <c r="F9" s="425"/>
      <c r="G9" s="425"/>
    </row>
    <row r="10" spans="1:7" ht="15.75" customHeight="1" x14ac:dyDescent="0.2">
      <c r="A10" s="426" t="s">
        <v>763</v>
      </c>
      <c r="B10" s="427">
        <v>0</v>
      </c>
      <c r="C10" s="426" t="s">
        <v>601</v>
      </c>
      <c r="D10" s="425"/>
      <c r="E10" s="425"/>
      <c r="F10" s="425"/>
      <c r="G10" s="425"/>
    </row>
    <row r="11" spans="1:7" ht="15.75" customHeight="1" x14ac:dyDescent="0.2">
      <c r="A11" s="426" t="s">
        <v>764</v>
      </c>
      <c r="B11" s="427">
        <v>1</v>
      </c>
      <c r="C11" s="426" t="s">
        <v>607</v>
      </c>
      <c r="D11" s="425"/>
      <c r="E11" s="425"/>
      <c r="F11" s="425"/>
      <c r="G11" s="425"/>
    </row>
    <row r="12" spans="1:7" ht="15.75" customHeight="1" x14ac:dyDescent="0.2">
      <c r="A12" s="426" t="s">
        <v>765</v>
      </c>
      <c r="B12" s="427">
        <v>2</v>
      </c>
      <c r="C12" s="426" t="s">
        <v>608</v>
      </c>
      <c r="D12" s="425"/>
      <c r="E12" s="425"/>
      <c r="F12" s="425"/>
      <c r="G12" s="425"/>
    </row>
    <row r="13" spans="1:7" ht="15.75" customHeight="1" x14ac:dyDescent="0.2">
      <c r="A13" s="426" t="s">
        <v>766</v>
      </c>
      <c r="B13" s="427">
        <v>3</v>
      </c>
      <c r="C13" s="426" t="s">
        <v>609</v>
      </c>
      <c r="D13" s="425"/>
      <c r="E13" s="425"/>
      <c r="F13" s="425"/>
      <c r="G13" s="425"/>
    </row>
    <row r="14" spans="1:7" ht="15.75" customHeight="1" x14ac:dyDescent="0.2">
      <c r="A14" s="426" t="s">
        <v>767</v>
      </c>
      <c r="B14" s="427">
        <v>4</v>
      </c>
      <c r="C14" s="426" t="s">
        <v>610</v>
      </c>
      <c r="D14" s="425"/>
      <c r="E14" s="425"/>
      <c r="F14" s="425"/>
      <c r="G14" s="425"/>
    </row>
    <row r="15" spans="1:7" ht="15.75" customHeight="1" x14ac:dyDescent="0.2">
      <c r="A15" s="426" t="s">
        <v>768</v>
      </c>
      <c r="B15" s="427">
        <v>5</v>
      </c>
      <c r="C15" s="426" t="s">
        <v>611</v>
      </c>
      <c r="D15" s="425"/>
      <c r="E15" s="425"/>
      <c r="F15" s="425"/>
      <c r="G15" s="425"/>
    </row>
    <row r="16" spans="1:7" ht="15.75" customHeight="1" x14ac:dyDescent="0.2">
      <c r="A16" s="423" t="s">
        <v>571</v>
      </c>
      <c r="B16" s="424"/>
      <c r="C16" s="423" t="s">
        <v>540</v>
      </c>
      <c r="D16" s="425"/>
      <c r="E16" s="425"/>
      <c r="F16" s="425"/>
      <c r="G16" s="425"/>
    </row>
    <row r="17" spans="1:7" ht="15.75" customHeight="1" x14ac:dyDescent="0.2">
      <c r="A17" s="426" t="s">
        <v>769</v>
      </c>
      <c r="B17" s="427">
        <v>0</v>
      </c>
      <c r="C17" s="426" t="s">
        <v>601</v>
      </c>
      <c r="D17" s="425"/>
      <c r="E17" s="425"/>
      <c r="F17" s="425"/>
      <c r="G17" s="425"/>
    </row>
    <row r="18" spans="1:7" ht="15.75" customHeight="1" x14ac:dyDescent="0.2">
      <c r="A18" s="426" t="s">
        <v>770</v>
      </c>
      <c r="B18" s="427">
        <v>1</v>
      </c>
      <c r="C18" s="426" t="s">
        <v>612</v>
      </c>
      <c r="D18" s="425"/>
      <c r="E18" s="425"/>
      <c r="F18" s="425"/>
      <c r="G18" s="425"/>
    </row>
    <row r="19" spans="1:7" ht="15.75" customHeight="1" x14ac:dyDescent="0.2">
      <c r="A19" s="426" t="s">
        <v>771</v>
      </c>
      <c r="B19" s="427">
        <v>2</v>
      </c>
      <c r="C19" s="426" t="s">
        <v>613</v>
      </c>
      <c r="D19" s="425"/>
      <c r="E19" s="425"/>
      <c r="F19" s="425"/>
      <c r="G19" s="425"/>
    </row>
    <row r="20" spans="1:7" ht="15.75" customHeight="1" x14ac:dyDescent="0.2">
      <c r="A20" s="426" t="s">
        <v>772</v>
      </c>
      <c r="B20" s="427">
        <v>3</v>
      </c>
      <c r="C20" s="426" t="s">
        <v>614</v>
      </c>
      <c r="D20" s="425"/>
      <c r="E20" s="425"/>
      <c r="F20" s="425"/>
      <c r="G20" s="425"/>
    </row>
    <row r="21" spans="1:7" ht="15.75" customHeight="1" x14ac:dyDescent="0.2">
      <c r="A21" s="426" t="s">
        <v>773</v>
      </c>
      <c r="B21" s="427">
        <v>4</v>
      </c>
      <c r="C21" s="426" t="s">
        <v>615</v>
      </c>
      <c r="D21" s="425"/>
      <c r="E21" s="425"/>
      <c r="F21" s="425"/>
      <c r="G21" s="425"/>
    </row>
    <row r="22" spans="1:7" ht="15.75" customHeight="1" x14ac:dyDescent="0.2">
      <c r="A22" s="426" t="s">
        <v>774</v>
      </c>
      <c r="B22" s="427">
        <v>5</v>
      </c>
      <c r="C22" s="426" t="s">
        <v>616</v>
      </c>
      <c r="D22" s="425"/>
      <c r="E22" s="425"/>
      <c r="F22" s="425"/>
      <c r="G22" s="425"/>
    </row>
    <row r="23" spans="1:7" ht="15.75" customHeight="1" x14ac:dyDescent="0.2">
      <c r="A23" s="423" t="s">
        <v>572</v>
      </c>
      <c r="B23" s="424"/>
      <c r="C23" s="423" t="s">
        <v>541</v>
      </c>
      <c r="D23" s="425"/>
      <c r="E23" s="425"/>
      <c r="F23" s="425"/>
      <c r="G23" s="425"/>
    </row>
    <row r="24" spans="1:7" ht="15.75" customHeight="1" x14ac:dyDescent="0.2">
      <c r="A24" s="426" t="s">
        <v>775</v>
      </c>
      <c r="B24" s="427">
        <v>0</v>
      </c>
      <c r="C24" s="426" t="s">
        <v>601</v>
      </c>
      <c r="D24" s="425"/>
      <c r="E24" s="425"/>
      <c r="F24" s="425"/>
      <c r="G24" s="425"/>
    </row>
    <row r="25" spans="1:7" ht="15.75" customHeight="1" x14ac:dyDescent="0.2">
      <c r="A25" s="426" t="s">
        <v>776</v>
      </c>
      <c r="B25" s="427">
        <v>1</v>
      </c>
      <c r="C25" s="426" t="s">
        <v>617</v>
      </c>
      <c r="D25" s="425"/>
      <c r="E25" s="425"/>
      <c r="F25" s="425"/>
      <c r="G25" s="425"/>
    </row>
    <row r="26" spans="1:7" ht="15.75" customHeight="1" x14ac:dyDescent="0.2">
      <c r="A26" s="426" t="s">
        <v>777</v>
      </c>
      <c r="B26" s="427">
        <v>2</v>
      </c>
      <c r="C26" s="426" t="s">
        <v>618</v>
      </c>
      <c r="D26" s="425"/>
      <c r="E26" s="425"/>
      <c r="F26" s="425"/>
      <c r="G26" s="425"/>
    </row>
    <row r="27" spans="1:7" ht="15.75" customHeight="1" x14ac:dyDescent="0.2">
      <c r="A27" s="426" t="s">
        <v>778</v>
      </c>
      <c r="B27" s="427">
        <v>3</v>
      </c>
      <c r="C27" s="426" t="s">
        <v>619</v>
      </c>
      <c r="D27" s="425"/>
      <c r="E27" s="425"/>
      <c r="F27" s="425"/>
      <c r="G27" s="425"/>
    </row>
    <row r="28" spans="1:7" ht="15.75" customHeight="1" x14ac:dyDescent="0.2">
      <c r="A28" s="426" t="s">
        <v>779</v>
      </c>
      <c r="B28" s="427">
        <v>4</v>
      </c>
      <c r="C28" s="426" t="s">
        <v>620</v>
      </c>
      <c r="D28" s="425"/>
      <c r="E28" s="425"/>
      <c r="F28" s="425"/>
      <c r="G28" s="425"/>
    </row>
    <row r="29" spans="1:7" ht="15.75" customHeight="1" x14ac:dyDescent="0.2">
      <c r="A29" s="426" t="s">
        <v>780</v>
      </c>
      <c r="B29" s="427">
        <v>5</v>
      </c>
      <c r="C29" s="426" t="s">
        <v>621</v>
      </c>
      <c r="D29" s="425"/>
      <c r="E29" s="425"/>
      <c r="F29" s="425"/>
      <c r="G29" s="425"/>
    </row>
    <row r="30" spans="1:7" ht="15.75" customHeight="1" x14ac:dyDescent="0.2">
      <c r="A30" s="423" t="s">
        <v>573</v>
      </c>
      <c r="B30" s="424"/>
      <c r="C30" s="423" t="s">
        <v>542</v>
      </c>
      <c r="D30" s="425"/>
      <c r="E30" s="425"/>
      <c r="F30" s="425"/>
      <c r="G30" s="425"/>
    </row>
    <row r="31" spans="1:7" ht="15.75" customHeight="1" x14ac:dyDescent="0.2">
      <c r="A31" s="426" t="s">
        <v>781</v>
      </c>
      <c r="B31" s="427">
        <v>0</v>
      </c>
      <c r="C31" s="426" t="s">
        <v>601</v>
      </c>
      <c r="D31" s="425"/>
      <c r="E31" s="425"/>
      <c r="F31" s="425"/>
      <c r="G31" s="425"/>
    </row>
    <row r="32" spans="1:7" ht="15.75" customHeight="1" x14ac:dyDescent="0.2">
      <c r="A32" s="426" t="s">
        <v>782</v>
      </c>
      <c r="B32" s="427">
        <v>1</v>
      </c>
      <c r="C32" s="426" t="s">
        <v>622</v>
      </c>
      <c r="D32" s="425"/>
      <c r="E32" s="425"/>
      <c r="F32" s="425"/>
      <c r="G32" s="425"/>
    </row>
    <row r="33" spans="1:7" ht="15.75" customHeight="1" x14ac:dyDescent="0.2">
      <c r="A33" s="426" t="s">
        <v>783</v>
      </c>
      <c r="B33" s="427">
        <v>2</v>
      </c>
      <c r="C33" s="426" t="s">
        <v>623</v>
      </c>
      <c r="D33" s="425"/>
      <c r="E33" s="425"/>
      <c r="F33" s="425"/>
      <c r="G33" s="425"/>
    </row>
    <row r="34" spans="1:7" ht="15.75" customHeight="1" x14ac:dyDescent="0.2">
      <c r="A34" s="426" t="s">
        <v>784</v>
      </c>
      <c r="B34" s="427">
        <v>3</v>
      </c>
      <c r="C34" s="426" t="s">
        <v>624</v>
      </c>
      <c r="D34" s="425"/>
      <c r="E34" s="425"/>
      <c r="F34" s="425"/>
      <c r="G34" s="425"/>
    </row>
    <row r="35" spans="1:7" ht="15.75" customHeight="1" x14ac:dyDescent="0.2">
      <c r="A35" s="426" t="s">
        <v>785</v>
      </c>
      <c r="B35" s="427">
        <v>4</v>
      </c>
      <c r="C35" s="426" t="s">
        <v>625</v>
      </c>
      <c r="D35" s="425"/>
      <c r="E35" s="425"/>
      <c r="F35" s="425"/>
      <c r="G35" s="425"/>
    </row>
    <row r="36" spans="1:7" ht="15.75" customHeight="1" x14ac:dyDescent="0.2">
      <c r="A36" s="426" t="s">
        <v>786</v>
      </c>
      <c r="B36" s="427">
        <v>5</v>
      </c>
      <c r="C36" s="426" t="s">
        <v>626</v>
      </c>
      <c r="D36" s="425"/>
      <c r="E36" s="425"/>
      <c r="F36" s="425"/>
      <c r="G36" s="425"/>
    </row>
    <row r="37" spans="1:7" s="422" customFormat="1" ht="15.75" customHeight="1" x14ac:dyDescent="0.2">
      <c r="A37" s="420" t="s">
        <v>107</v>
      </c>
      <c r="B37" s="421"/>
      <c r="C37" s="420" t="s">
        <v>1109</v>
      </c>
    </row>
    <row r="38" spans="1:7" ht="15.75" customHeight="1" x14ac:dyDescent="0.2">
      <c r="A38" s="423" t="s">
        <v>574</v>
      </c>
      <c r="B38" s="424"/>
      <c r="C38" s="423" t="s">
        <v>543</v>
      </c>
      <c r="D38" s="425"/>
      <c r="E38" s="425"/>
      <c r="F38" s="425"/>
      <c r="G38" s="425"/>
    </row>
    <row r="39" spans="1:7" ht="15.75" customHeight="1" x14ac:dyDescent="0.2">
      <c r="A39" s="426" t="s">
        <v>787</v>
      </c>
      <c r="B39" s="427">
        <v>0</v>
      </c>
      <c r="C39" s="426" t="s">
        <v>601</v>
      </c>
      <c r="D39" s="425"/>
      <c r="E39" s="425"/>
      <c r="F39" s="425"/>
      <c r="G39" s="425"/>
    </row>
    <row r="40" spans="1:7" ht="15.75" customHeight="1" x14ac:dyDescent="0.2">
      <c r="A40" s="426" t="s">
        <v>788</v>
      </c>
      <c r="B40" s="427">
        <v>1</v>
      </c>
      <c r="C40" s="426" t="s">
        <v>627</v>
      </c>
      <c r="D40" s="425"/>
      <c r="E40" s="425"/>
      <c r="F40" s="425"/>
      <c r="G40" s="425"/>
    </row>
    <row r="41" spans="1:7" ht="15.75" customHeight="1" x14ac:dyDescent="0.2">
      <c r="A41" s="426" t="s">
        <v>789</v>
      </c>
      <c r="B41" s="427">
        <v>2</v>
      </c>
      <c r="C41" s="426" t="s">
        <v>628</v>
      </c>
      <c r="D41" s="425"/>
      <c r="E41" s="425"/>
      <c r="F41" s="425"/>
      <c r="G41" s="425"/>
    </row>
    <row r="42" spans="1:7" ht="15.75" customHeight="1" x14ac:dyDescent="0.2">
      <c r="A42" s="426" t="s">
        <v>790</v>
      </c>
      <c r="B42" s="427">
        <v>3</v>
      </c>
      <c r="C42" s="426" t="s">
        <v>629</v>
      </c>
      <c r="D42" s="425"/>
      <c r="E42" s="425"/>
      <c r="F42" s="425"/>
      <c r="G42" s="425"/>
    </row>
    <row r="43" spans="1:7" ht="15.75" customHeight="1" x14ac:dyDescent="0.2">
      <c r="A43" s="426" t="s">
        <v>791</v>
      </c>
      <c r="B43" s="427">
        <v>4</v>
      </c>
      <c r="C43" s="426" t="s">
        <v>630</v>
      </c>
      <c r="D43" s="425"/>
      <c r="E43" s="425"/>
      <c r="F43" s="425"/>
      <c r="G43" s="425"/>
    </row>
    <row r="44" spans="1:7" ht="15.75" customHeight="1" x14ac:dyDescent="0.2">
      <c r="A44" s="426" t="s">
        <v>792</v>
      </c>
      <c r="B44" s="427">
        <v>5</v>
      </c>
      <c r="C44" s="426" t="s">
        <v>631</v>
      </c>
      <c r="D44" s="425"/>
      <c r="E44" s="425"/>
      <c r="F44" s="425"/>
      <c r="G44" s="425"/>
    </row>
    <row r="45" spans="1:7" ht="15.75" customHeight="1" x14ac:dyDescent="0.2">
      <c r="A45" s="426" t="s">
        <v>575</v>
      </c>
      <c r="B45" s="424"/>
      <c r="C45" s="426" t="s">
        <v>544</v>
      </c>
      <c r="D45" s="425"/>
      <c r="E45" s="425"/>
      <c r="F45" s="425"/>
      <c r="G45" s="425"/>
    </row>
    <row r="46" spans="1:7" ht="15.75" customHeight="1" x14ac:dyDescent="0.2">
      <c r="A46" s="423" t="s">
        <v>793</v>
      </c>
      <c r="B46" s="424">
        <v>0</v>
      </c>
      <c r="C46" s="423" t="s">
        <v>601</v>
      </c>
      <c r="D46" s="425"/>
      <c r="E46" s="425"/>
      <c r="F46" s="425"/>
      <c r="G46" s="425"/>
    </row>
    <row r="47" spans="1:7" ht="15.75" customHeight="1" x14ac:dyDescent="0.2">
      <c r="A47" s="426" t="s">
        <v>794</v>
      </c>
      <c r="B47" s="427">
        <v>1</v>
      </c>
      <c r="C47" s="426" t="s">
        <v>632</v>
      </c>
      <c r="D47" s="425"/>
      <c r="E47" s="425"/>
      <c r="F47" s="425"/>
      <c r="G47" s="425"/>
    </row>
    <row r="48" spans="1:7" ht="15.75" customHeight="1" x14ac:dyDescent="0.2">
      <c r="A48" s="426" t="s">
        <v>795</v>
      </c>
      <c r="B48" s="427">
        <v>2</v>
      </c>
      <c r="C48" s="426" t="s">
        <v>633</v>
      </c>
      <c r="D48" s="425"/>
      <c r="E48" s="425"/>
      <c r="F48" s="425"/>
      <c r="G48" s="425"/>
    </row>
    <row r="49" spans="1:7" ht="15.75" customHeight="1" x14ac:dyDescent="0.2">
      <c r="A49" s="426" t="s">
        <v>796</v>
      </c>
      <c r="B49" s="427">
        <v>3</v>
      </c>
      <c r="C49" s="426" t="s">
        <v>634</v>
      </c>
      <c r="D49" s="425"/>
      <c r="E49" s="425"/>
      <c r="F49" s="425"/>
      <c r="G49" s="425"/>
    </row>
    <row r="50" spans="1:7" ht="15.75" customHeight="1" x14ac:dyDescent="0.2">
      <c r="A50" s="426" t="s">
        <v>797</v>
      </c>
      <c r="B50" s="427">
        <v>4</v>
      </c>
      <c r="C50" s="426" t="s">
        <v>635</v>
      </c>
      <c r="D50" s="425"/>
      <c r="E50" s="425"/>
      <c r="F50" s="425"/>
      <c r="G50" s="425"/>
    </row>
    <row r="51" spans="1:7" ht="15.75" customHeight="1" x14ac:dyDescent="0.2">
      <c r="A51" s="426" t="s">
        <v>798</v>
      </c>
      <c r="B51" s="427">
        <v>5</v>
      </c>
      <c r="C51" s="426" t="s">
        <v>636</v>
      </c>
      <c r="D51" s="425"/>
      <c r="E51" s="425"/>
      <c r="F51" s="425"/>
      <c r="G51" s="425"/>
    </row>
    <row r="52" spans="1:7" ht="15.75" customHeight="1" x14ac:dyDescent="0.2">
      <c r="A52" s="423" t="s">
        <v>576</v>
      </c>
      <c r="B52" s="424"/>
      <c r="C52" s="423" t="s">
        <v>545</v>
      </c>
      <c r="D52" s="425"/>
      <c r="E52" s="425"/>
      <c r="F52" s="425"/>
      <c r="G52" s="425"/>
    </row>
    <row r="53" spans="1:7" ht="15.75" customHeight="1" x14ac:dyDescent="0.2">
      <c r="A53" s="426" t="s">
        <v>799</v>
      </c>
      <c r="B53" s="427">
        <v>0</v>
      </c>
      <c r="C53" s="426" t="s">
        <v>601</v>
      </c>
      <c r="D53" s="425"/>
      <c r="E53" s="425"/>
      <c r="F53" s="425"/>
      <c r="G53" s="425"/>
    </row>
    <row r="54" spans="1:7" ht="15.75" customHeight="1" x14ac:dyDescent="0.2">
      <c r="A54" s="426" t="s">
        <v>800</v>
      </c>
      <c r="B54" s="427">
        <v>1</v>
      </c>
      <c r="C54" s="426" t="s">
        <v>637</v>
      </c>
      <c r="D54" s="425"/>
      <c r="E54" s="425"/>
      <c r="F54" s="425"/>
      <c r="G54" s="425"/>
    </row>
    <row r="55" spans="1:7" ht="15.75" customHeight="1" x14ac:dyDescent="0.2">
      <c r="A55" s="426" t="s">
        <v>801</v>
      </c>
      <c r="B55" s="427">
        <v>2</v>
      </c>
      <c r="C55" s="426" t="s">
        <v>638</v>
      </c>
      <c r="D55" s="425"/>
      <c r="E55" s="425"/>
      <c r="F55" s="425"/>
      <c r="G55" s="425"/>
    </row>
    <row r="56" spans="1:7" ht="15.75" customHeight="1" x14ac:dyDescent="0.2">
      <c r="A56" s="426" t="s">
        <v>802</v>
      </c>
      <c r="B56" s="427">
        <v>3</v>
      </c>
      <c r="C56" s="426" t="s">
        <v>639</v>
      </c>
      <c r="D56" s="425"/>
      <c r="E56" s="425"/>
      <c r="F56" s="425"/>
      <c r="G56" s="425"/>
    </row>
    <row r="57" spans="1:7" ht="15.75" customHeight="1" x14ac:dyDescent="0.2">
      <c r="A57" s="426" t="s">
        <v>803</v>
      </c>
      <c r="B57" s="427">
        <v>4</v>
      </c>
      <c r="C57" s="426" t="s">
        <v>640</v>
      </c>
      <c r="D57" s="425"/>
      <c r="E57" s="425"/>
      <c r="F57" s="425"/>
      <c r="G57" s="425"/>
    </row>
    <row r="58" spans="1:7" ht="15.75" customHeight="1" x14ac:dyDescent="0.2">
      <c r="A58" s="426" t="s">
        <v>804</v>
      </c>
      <c r="B58" s="427">
        <v>5</v>
      </c>
      <c r="C58" s="426" t="s">
        <v>641</v>
      </c>
      <c r="D58" s="425"/>
      <c r="E58" s="425"/>
      <c r="F58" s="425"/>
      <c r="G58" s="425"/>
    </row>
    <row r="59" spans="1:7" ht="15.75" customHeight="1" x14ac:dyDescent="0.2">
      <c r="A59" s="423" t="s">
        <v>577</v>
      </c>
      <c r="B59" s="424"/>
      <c r="C59" s="423" t="s">
        <v>546</v>
      </c>
      <c r="D59" s="425"/>
      <c r="E59" s="425"/>
      <c r="F59" s="425"/>
      <c r="G59" s="425"/>
    </row>
    <row r="60" spans="1:7" ht="15.75" customHeight="1" x14ac:dyDescent="0.2">
      <c r="A60" s="426" t="s">
        <v>805</v>
      </c>
      <c r="B60" s="427">
        <v>0</v>
      </c>
      <c r="C60" s="426" t="s">
        <v>601</v>
      </c>
      <c r="D60" s="425"/>
      <c r="E60" s="425"/>
      <c r="F60" s="425"/>
      <c r="G60" s="425"/>
    </row>
    <row r="61" spans="1:7" ht="15.75" customHeight="1" x14ac:dyDescent="0.2">
      <c r="A61" s="426" t="s">
        <v>806</v>
      </c>
      <c r="B61" s="427">
        <v>1</v>
      </c>
      <c r="C61" s="426" t="s">
        <v>642</v>
      </c>
      <c r="D61" s="425"/>
      <c r="E61" s="425"/>
      <c r="F61" s="425"/>
      <c r="G61" s="425"/>
    </row>
    <row r="62" spans="1:7" ht="15.75" customHeight="1" x14ac:dyDescent="0.2">
      <c r="A62" s="426" t="s">
        <v>807</v>
      </c>
      <c r="B62" s="427">
        <v>2</v>
      </c>
      <c r="C62" s="426" t="s">
        <v>643</v>
      </c>
      <c r="D62" s="425"/>
      <c r="E62" s="425"/>
      <c r="F62" s="425"/>
      <c r="G62" s="425"/>
    </row>
    <row r="63" spans="1:7" ht="15.75" customHeight="1" x14ac:dyDescent="0.2">
      <c r="A63" s="426" t="s">
        <v>808</v>
      </c>
      <c r="B63" s="427">
        <v>3</v>
      </c>
      <c r="C63" s="426" t="s">
        <v>644</v>
      </c>
      <c r="D63" s="425"/>
      <c r="E63" s="425"/>
      <c r="F63" s="425"/>
      <c r="G63" s="425"/>
    </row>
    <row r="64" spans="1:7" ht="15.75" customHeight="1" x14ac:dyDescent="0.2">
      <c r="A64" s="426" t="s">
        <v>809</v>
      </c>
      <c r="B64" s="427">
        <v>4</v>
      </c>
      <c r="C64" s="426" t="s">
        <v>645</v>
      </c>
      <c r="D64" s="425"/>
      <c r="E64" s="425"/>
      <c r="F64" s="425"/>
      <c r="G64" s="425"/>
    </row>
    <row r="65" spans="1:7" ht="15.75" customHeight="1" x14ac:dyDescent="0.2">
      <c r="A65" s="426" t="s">
        <v>810</v>
      </c>
      <c r="B65" s="427">
        <v>5</v>
      </c>
      <c r="C65" s="426" t="s">
        <v>646</v>
      </c>
      <c r="D65" s="425"/>
      <c r="E65" s="425"/>
      <c r="F65" s="425"/>
      <c r="G65" s="425"/>
    </row>
    <row r="66" spans="1:7" s="430" customFormat="1" ht="15.75" customHeight="1" x14ac:dyDescent="0.2">
      <c r="A66" s="428"/>
      <c r="B66" s="429"/>
      <c r="C66" s="428"/>
    </row>
    <row r="67" spans="1:7" s="422" customFormat="1" ht="15.75" customHeight="1" x14ac:dyDescent="0.2">
      <c r="A67" s="420" t="s">
        <v>107</v>
      </c>
      <c r="B67" s="421"/>
      <c r="C67" s="420" t="s">
        <v>1109</v>
      </c>
    </row>
    <row r="68" spans="1:7" ht="15.75" customHeight="1" x14ac:dyDescent="0.2">
      <c r="A68" s="423" t="s">
        <v>578</v>
      </c>
      <c r="B68" s="424"/>
      <c r="C68" s="423" t="s">
        <v>547</v>
      </c>
      <c r="D68" s="425"/>
      <c r="E68" s="425"/>
      <c r="F68" s="425"/>
      <c r="G68" s="425"/>
    </row>
    <row r="69" spans="1:7" ht="15.75" customHeight="1" x14ac:dyDescent="0.2">
      <c r="A69" s="426" t="s">
        <v>811</v>
      </c>
      <c r="B69" s="427">
        <v>0</v>
      </c>
      <c r="C69" s="426" t="s">
        <v>601</v>
      </c>
      <c r="D69" s="425"/>
      <c r="E69" s="425"/>
      <c r="F69" s="425"/>
      <c r="G69" s="425"/>
    </row>
    <row r="70" spans="1:7" ht="15.75" customHeight="1" x14ac:dyDescent="0.2">
      <c r="A70" s="426" t="s">
        <v>812</v>
      </c>
      <c r="B70" s="427">
        <v>1</v>
      </c>
      <c r="C70" s="426" t="s">
        <v>647</v>
      </c>
      <c r="D70" s="425"/>
      <c r="E70" s="425"/>
      <c r="F70" s="425"/>
      <c r="G70" s="425"/>
    </row>
    <row r="71" spans="1:7" ht="15.75" customHeight="1" x14ac:dyDescent="0.2">
      <c r="A71" s="426" t="s">
        <v>813</v>
      </c>
      <c r="B71" s="427">
        <v>2</v>
      </c>
      <c r="C71" s="426" t="s">
        <v>648</v>
      </c>
      <c r="D71" s="425"/>
      <c r="E71" s="425"/>
      <c r="F71" s="425"/>
      <c r="G71" s="425"/>
    </row>
    <row r="72" spans="1:7" ht="15.75" customHeight="1" x14ac:dyDescent="0.2">
      <c r="A72" s="426" t="s">
        <v>814</v>
      </c>
      <c r="B72" s="427">
        <v>3</v>
      </c>
      <c r="C72" s="426" t="s">
        <v>649</v>
      </c>
      <c r="D72" s="425"/>
      <c r="E72" s="425"/>
      <c r="F72" s="425"/>
      <c r="G72" s="425"/>
    </row>
    <row r="73" spans="1:7" ht="15.75" customHeight="1" x14ac:dyDescent="0.2">
      <c r="A73" s="426" t="s">
        <v>815</v>
      </c>
      <c r="B73" s="427">
        <v>4</v>
      </c>
      <c r="C73" s="426" t="s">
        <v>650</v>
      </c>
      <c r="D73" s="425"/>
      <c r="E73" s="425"/>
      <c r="F73" s="425"/>
      <c r="G73" s="425"/>
    </row>
    <row r="74" spans="1:7" ht="15.75" customHeight="1" x14ac:dyDescent="0.2">
      <c r="A74" s="426" t="s">
        <v>816</v>
      </c>
      <c r="B74" s="427">
        <v>5</v>
      </c>
      <c r="C74" s="426" t="s">
        <v>651</v>
      </c>
      <c r="D74" s="425"/>
      <c r="E74" s="425"/>
      <c r="F74" s="425"/>
      <c r="G74" s="425"/>
    </row>
    <row r="75" spans="1:7" ht="15.75" customHeight="1" x14ac:dyDescent="0.2">
      <c r="A75" s="423" t="s">
        <v>579</v>
      </c>
      <c r="B75" s="424"/>
      <c r="C75" s="423" t="s">
        <v>548</v>
      </c>
      <c r="D75" s="425"/>
      <c r="E75" s="425"/>
      <c r="F75" s="425"/>
      <c r="G75" s="425"/>
    </row>
    <row r="76" spans="1:7" ht="15.75" customHeight="1" x14ac:dyDescent="0.2">
      <c r="A76" s="426" t="s">
        <v>817</v>
      </c>
      <c r="B76" s="427">
        <v>0</v>
      </c>
      <c r="C76" s="426" t="s">
        <v>601</v>
      </c>
      <c r="D76" s="425"/>
      <c r="E76" s="425"/>
      <c r="F76" s="425"/>
      <c r="G76" s="425"/>
    </row>
    <row r="77" spans="1:7" ht="15.75" customHeight="1" x14ac:dyDescent="0.2">
      <c r="A77" s="426" t="s">
        <v>818</v>
      </c>
      <c r="B77" s="427">
        <v>1</v>
      </c>
      <c r="C77" s="426" t="s">
        <v>652</v>
      </c>
      <c r="D77" s="425"/>
      <c r="E77" s="425"/>
      <c r="F77" s="425"/>
      <c r="G77" s="425"/>
    </row>
    <row r="78" spans="1:7" ht="15.75" customHeight="1" x14ac:dyDescent="0.2">
      <c r="A78" s="426" t="s">
        <v>819</v>
      </c>
      <c r="B78" s="427">
        <v>2</v>
      </c>
      <c r="C78" s="426" t="s">
        <v>653</v>
      </c>
      <c r="D78" s="425"/>
      <c r="E78" s="425"/>
      <c r="F78" s="425"/>
      <c r="G78" s="425"/>
    </row>
    <row r="79" spans="1:7" ht="15.75" customHeight="1" x14ac:dyDescent="0.2">
      <c r="A79" s="426" t="s">
        <v>820</v>
      </c>
      <c r="B79" s="427">
        <v>3</v>
      </c>
      <c r="C79" s="426" t="s">
        <v>654</v>
      </c>
      <c r="D79" s="425"/>
      <c r="E79" s="425"/>
      <c r="F79" s="425"/>
      <c r="G79" s="425"/>
    </row>
    <row r="80" spans="1:7" ht="15.75" customHeight="1" x14ac:dyDescent="0.2">
      <c r="A80" s="426" t="s">
        <v>821</v>
      </c>
      <c r="B80" s="427">
        <v>4</v>
      </c>
      <c r="C80" s="426" t="s">
        <v>655</v>
      </c>
      <c r="D80" s="425"/>
      <c r="E80" s="425"/>
      <c r="F80" s="425"/>
      <c r="G80" s="425"/>
    </row>
    <row r="81" spans="1:7" ht="15.75" customHeight="1" x14ac:dyDescent="0.2">
      <c r="A81" s="426" t="s">
        <v>822</v>
      </c>
      <c r="B81" s="427">
        <v>5</v>
      </c>
      <c r="C81" s="426" t="s">
        <v>656</v>
      </c>
      <c r="D81" s="425"/>
      <c r="E81" s="425"/>
      <c r="F81" s="425"/>
      <c r="G81" s="425"/>
    </row>
    <row r="82" spans="1:7" ht="15.75" customHeight="1" x14ac:dyDescent="0.2">
      <c r="A82" s="423" t="s">
        <v>580</v>
      </c>
      <c r="B82" s="424"/>
      <c r="C82" s="423" t="s">
        <v>549</v>
      </c>
      <c r="D82" s="425"/>
      <c r="E82" s="425"/>
      <c r="F82" s="425"/>
      <c r="G82" s="425"/>
    </row>
    <row r="83" spans="1:7" ht="15.75" customHeight="1" x14ac:dyDescent="0.2">
      <c r="A83" s="426" t="s">
        <v>823</v>
      </c>
      <c r="B83" s="427">
        <v>0</v>
      </c>
      <c r="C83" s="426" t="s">
        <v>601</v>
      </c>
      <c r="D83" s="425"/>
      <c r="E83" s="425"/>
      <c r="F83" s="425"/>
      <c r="G83" s="425"/>
    </row>
    <row r="84" spans="1:7" ht="15.75" customHeight="1" x14ac:dyDescent="0.2">
      <c r="A84" s="426" t="s">
        <v>824</v>
      </c>
      <c r="B84" s="427">
        <v>1</v>
      </c>
      <c r="C84" s="426" t="s">
        <v>657</v>
      </c>
      <c r="D84" s="425"/>
      <c r="E84" s="425"/>
      <c r="F84" s="425"/>
      <c r="G84" s="425"/>
    </row>
    <row r="85" spans="1:7" ht="15.75" customHeight="1" x14ac:dyDescent="0.2">
      <c r="A85" s="426" t="s">
        <v>825</v>
      </c>
      <c r="B85" s="427">
        <v>2</v>
      </c>
      <c r="C85" s="426" t="s">
        <v>658</v>
      </c>
      <c r="D85" s="425"/>
      <c r="E85" s="425"/>
      <c r="F85" s="425"/>
      <c r="G85" s="425"/>
    </row>
    <row r="86" spans="1:7" ht="15.75" customHeight="1" x14ac:dyDescent="0.2">
      <c r="A86" s="426" t="s">
        <v>826</v>
      </c>
      <c r="B86" s="427">
        <v>3</v>
      </c>
      <c r="C86" s="426" t="s">
        <v>659</v>
      </c>
      <c r="D86" s="425"/>
      <c r="E86" s="425"/>
      <c r="F86" s="425"/>
      <c r="G86" s="425"/>
    </row>
    <row r="87" spans="1:7" ht="15.75" customHeight="1" x14ac:dyDescent="0.2">
      <c r="A87" s="426" t="s">
        <v>827</v>
      </c>
      <c r="B87" s="427">
        <v>4</v>
      </c>
      <c r="C87" s="426" t="s">
        <v>660</v>
      </c>
      <c r="D87" s="425"/>
      <c r="E87" s="425"/>
      <c r="F87" s="425"/>
      <c r="G87" s="425"/>
    </row>
    <row r="88" spans="1:7" ht="15.75" customHeight="1" x14ac:dyDescent="0.2">
      <c r="A88" s="426" t="s">
        <v>828</v>
      </c>
      <c r="B88" s="427">
        <v>5</v>
      </c>
      <c r="C88" s="426" t="s">
        <v>661</v>
      </c>
      <c r="D88" s="425"/>
      <c r="E88" s="425"/>
      <c r="F88" s="425"/>
      <c r="G88" s="425"/>
    </row>
    <row r="89" spans="1:7" ht="15.75" customHeight="1" x14ac:dyDescent="0.2">
      <c r="A89" s="423" t="s">
        <v>581</v>
      </c>
      <c r="B89" s="424"/>
      <c r="C89" s="423" t="s">
        <v>550</v>
      </c>
      <c r="D89" s="425"/>
      <c r="E89" s="425"/>
      <c r="F89" s="425"/>
      <c r="G89" s="425"/>
    </row>
    <row r="90" spans="1:7" ht="15.75" customHeight="1" x14ac:dyDescent="0.2">
      <c r="A90" s="426" t="s">
        <v>829</v>
      </c>
      <c r="B90" s="427">
        <v>0</v>
      </c>
      <c r="C90" s="426" t="s">
        <v>601</v>
      </c>
      <c r="D90" s="425"/>
      <c r="E90" s="425"/>
      <c r="F90" s="425"/>
      <c r="G90" s="425"/>
    </row>
    <row r="91" spans="1:7" ht="15.75" customHeight="1" x14ac:dyDescent="0.2">
      <c r="A91" s="426" t="s">
        <v>830</v>
      </c>
      <c r="B91" s="427">
        <v>1</v>
      </c>
      <c r="C91" s="426" t="s">
        <v>662</v>
      </c>
      <c r="D91" s="425"/>
      <c r="E91" s="425"/>
      <c r="F91" s="425"/>
      <c r="G91" s="425"/>
    </row>
    <row r="92" spans="1:7" ht="15.75" customHeight="1" x14ac:dyDescent="0.2">
      <c r="A92" s="426" t="s">
        <v>831</v>
      </c>
      <c r="B92" s="427">
        <v>2</v>
      </c>
      <c r="C92" s="426" t="s">
        <v>663</v>
      </c>
      <c r="D92" s="425"/>
      <c r="E92" s="425"/>
      <c r="F92" s="425"/>
      <c r="G92" s="425"/>
    </row>
    <row r="93" spans="1:7" ht="15.75" customHeight="1" x14ac:dyDescent="0.2">
      <c r="A93" s="426" t="s">
        <v>832</v>
      </c>
      <c r="B93" s="427">
        <v>3</v>
      </c>
      <c r="C93" s="426" t="s">
        <v>664</v>
      </c>
      <c r="D93" s="425"/>
      <c r="E93" s="425"/>
      <c r="F93" s="425"/>
      <c r="G93" s="425"/>
    </row>
    <row r="94" spans="1:7" ht="15.75" customHeight="1" x14ac:dyDescent="0.2">
      <c r="A94" s="426" t="s">
        <v>833</v>
      </c>
      <c r="B94" s="427">
        <v>4</v>
      </c>
      <c r="C94" s="426" t="s">
        <v>665</v>
      </c>
      <c r="D94" s="425"/>
      <c r="E94" s="425"/>
      <c r="F94" s="425"/>
      <c r="G94" s="425"/>
    </row>
    <row r="95" spans="1:7" ht="15.75" customHeight="1" x14ac:dyDescent="0.2">
      <c r="A95" s="426" t="s">
        <v>834</v>
      </c>
      <c r="B95" s="427">
        <v>5</v>
      </c>
      <c r="C95" s="426" t="s">
        <v>666</v>
      </c>
      <c r="D95" s="425"/>
      <c r="E95" s="425"/>
      <c r="F95" s="425"/>
      <c r="G95" s="425"/>
    </row>
    <row r="96" spans="1:7" s="430" customFormat="1" ht="15.75" customHeight="1" x14ac:dyDescent="0.2">
      <c r="A96" s="428"/>
      <c r="B96" s="429"/>
      <c r="C96" s="428"/>
    </row>
    <row r="97" spans="1:7" s="422" customFormat="1" ht="15.75" customHeight="1" x14ac:dyDescent="0.2">
      <c r="A97" s="420" t="s">
        <v>107</v>
      </c>
      <c r="B97" s="421"/>
      <c r="C97" s="420" t="s">
        <v>1109</v>
      </c>
    </row>
    <row r="98" spans="1:7" ht="15.75" customHeight="1" x14ac:dyDescent="0.2">
      <c r="A98" s="423" t="s">
        <v>582</v>
      </c>
      <c r="B98" s="424"/>
      <c r="C98" s="423" t="s">
        <v>551</v>
      </c>
      <c r="D98" s="425"/>
      <c r="E98" s="425"/>
      <c r="F98" s="425"/>
      <c r="G98" s="425"/>
    </row>
    <row r="99" spans="1:7" ht="15.75" customHeight="1" x14ac:dyDescent="0.2">
      <c r="A99" s="426" t="s">
        <v>835</v>
      </c>
      <c r="B99" s="427">
        <v>0</v>
      </c>
      <c r="C99" s="426" t="s">
        <v>601</v>
      </c>
      <c r="D99" s="425"/>
      <c r="E99" s="425"/>
      <c r="F99" s="425"/>
      <c r="G99" s="425"/>
    </row>
    <row r="100" spans="1:7" ht="15.75" customHeight="1" x14ac:dyDescent="0.2">
      <c r="A100" s="426" t="s">
        <v>836</v>
      </c>
      <c r="B100" s="427">
        <v>1</v>
      </c>
      <c r="C100" s="431" t="s">
        <v>667</v>
      </c>
      <c r="D100" s="425"/>
      <c r="E100" s="425"/>
      <c r="F100" s="425"/>
      <c r="G100" s="425"/>
    </row>
    <row r="101" spans="1:7" ht="15.75" customHeight="1" x14ac:dyDescent="0.2">
      <c r="A101" s="426" t="s">
        <v>837</v>
      </c>
      <c r="B101" s="427">
        <v>2</v>
      </c>
      <c r="C101" s="426" t="s">
        <v>668</v>
      </c>
      <c r="D101" s="425"/>
      <c r="E101" s="425"/>
      <c r="F101" s="425"/>
      <c r="G101" s="425"/>
    </row>
    <row r="102" spans="1:7" ht="15.75" customHeight="1" x14ac:dyDescent="0.2">
      <c r="A102" s="426" t="s">
        <v>838</v>
      </c>
      <c r="B102" s="427">
        <v>3</v>
      </c>
      <c r="C102" s="426" t="s">
        <v>669</v>
      </c>
      <c r="D102" s="425"/>
      <c r="E102" s="425"/>
      <c r="F102" s="425"/>
      <c r="G102" s="425"/>
    </row>
    <row r="103" spans="1:7" ht="15.75" customHeight="1" x14ac:dyDescent="0.2">
      <c r="A103" s="426" t="s">
        <v>839</v>
      </c>
      <c r="B103" s="427">
        <v>4</v>
      </c>
      <c r="C103" s="426" t="s">
        <v>670</v>
      </c>
      <c r="D103" s="425"/>
      <c r="E103" s="425"/>
      <c r="F103" s="425"/>
      <c r="G103" s="425"/>
    </row>
    <row r="104" spans="1:7" ht="15.75" customHeight="1" x14ac:dyDescent="0.2">
      <c r="A104" s="426" t="s">
        <v>840</v>
      </c>
      <c r="B104" s="427">
        <v>5</v>
      </c>
      <c r="C104" s="426" t="s">
        <v>671</v>
      </c>
      <c r="D104" s="425"/>
      <c r="E104" s="425"/>
      <c r="F104" s="425"/>
      <c r="G104" s="425"/>
    </row>
    <row r="105" spans="1:7" ht="15.75" customHeight="1" x14ac:dyDescent="0.2">
      <c r="A105" s="423" t="s">
        <v>583</v>
      </c>
      <c r="B105" s="424"/>
      <c r="C105" s="423" t="s">
        <v>552</v>
      </c>
      <c r="D105" s="425"/>
      <c r="E105" s="425"/>
      <c r="F105" s="425"/>
      <c r="G105" s="425"/>
    </row>
    <row r="106" spans="1:7" ht="15.75" customHeight="1" x14ac:dyDescent="0.2">
      <c r="A106" s="426" t="s">
        <v>841</v>
      </c>
      <c r="B106" s="427">
        <v>0</v>
      </c>
      <c r="C106" s="426" t="s">
        <v>601</v>
      </c>
      <c r="D106" s="425"/>
      <c r="E106" s="425"/>
      <c r="F106" s="425"/>
      <c r="G106" s="425"/>
    </row>
    <row r="107" spans="1:7" ht="15.75" customHeight="1" x14ac:dyDescent="0.2">
      <c r="A107" s="426" t="s">
        <v>842</v>
      </c>
      <c r="B107" s="427">
        <v>1</v>
      </c>
      <c r="C107" s="426" t="s">
        <v>672</v>
      </c>
      <c r="D107" s="425"/>
      <c r="E107" s="425"/>
      <c r="F107" s="425"/>
      <c r="G107" s="425"/>
    </row>
    <row r="108" spans="1:7" ht="15.75" customHeight="1" x14ac:dyDescent="0.2">
      <c r="A108" s="426" t="s">
        <v>843</v>
      </c>
      <c r="B108" s="427">
        <v>2</v>
      </c>
      <c r="C108" s="426" t="s">
        <v>673</v>
      </c>
      <c r="D108" s="425"/>
      <c r="E108" s="425"/>
      <c r="F108" s="425"/>
      <c r="G108" s="425"/>
    </row>
    <row r="109" spans="1:7" ht="15.75" customHeight="1" x14ac:dyDescent="0.2">
      <c r="A109" s="426" t="s">
        <v>844</v>
      </c>
      <c r="B109" s="427">
        <v>3</v>
      </c>
      <c r="C109" s="426" t="s">
        <v>674</v>
      </c>
      <c r="D109" s="425"/>
      <c r="E109" s="425"/>
      <c r="F109" s="425"/>
      <c r="G109" s="425"/>
    </row>
    <row r="110" spans="1:7" ht="15.75" customHeight="1" x14ac:dyDescent="0.2">
      <c r="A110" s="426" t="s">
        <v>845</v>
      </c>
      <c r="B110" s="427">
        <v>4</v>
      </c>
      <c r="C110" s="426" t="s">
        <v>675</v>
      </c>
      <c r="D110" s="425"/>
      <c r="E110" s="425"/>
      <c r="F110" s="425"/>
      <c r="G110" s="425"/>
    </row>
    <row r="111" spans="1:7" ht="15.75" customHeight="1" x14ac:dyDescent="0.2">
      <c r="A111" s="426" t="s">
        <v>846</v>
      </c>
      <c r="B111" s="427">
        <v>5</v>
      </c>
      <c r="C111" s="426" t="s">
        <v>676</v>
      </c>
      <c r="D111" s="425"/>
      <c r="E111" s="425"/>
      <c r="F111" s="425"/>
      <c r="G111" s="425"/>
    </row>
    <row r="112" spans="1:7" ht="15.75" customHeight="1" x14ac:dyDescent="0.2">
      <c r="A112" s="423" t="s">
        <v>584</v>
      </c>
      <c r="B112" s="424"/>
      <c r="C112" s="423" t="s">
        <v>553</v>
      </c>
      <c r="D112" s="425"/>
      <c r="E112" s="425"/>
      <c r="F112" s="425"/>
      <c r="G112" s="425"/>
    </row>
    <row r="113" spans="1:7" ht="15.75" customHeight="1" x14ac:dyDescent="0.2">
      <c r="A113" s="426" t="s">
        <v>847</v>
      </c>
      <c r="B113" s="427">
        <v>0</v>
      </c>
      <c r="C113" s="426" t="s">
        <v>601</v>
      </c>
      <c r="D113" s="425"/>
      <c r="E113" s="425"/>
      <c r="F113" s="425"/>
      <c r="G113" s="425"/>
    </row>
    <row r="114" spans="1:7" ht="15.75" customHeight="1" x14ac:dyDescent="0.2">
      <c r="A114" s="426" t="s">
        <v>848</v>
      </c>
      <c r="B114" s="427">
        <v>1</v>
      </c>
      <c r="C114" s="426" t="s">
        <v>677</v>
      </c>
      <c r="D114" s="425"/>
      <c r="E114" s="425"/>
      <c r="F114" s="425"/>
      <c r="G114" s="425"/>
    </row>
    <row r="115" spans="1:7" ht="15.75" customHeight="1" x14ac:dyDescent="0.2">
      <c r="A115" s="426" t="s">
        <v>849</v>
      </c>
      <c r="B115" s="427">
        <v>2</v>
      </c>
      <c r="C115" s="426" t="s">
        <v>678</v>
      </c>
      <c r="D115" s="425"/>
      <c r="E115" s="425"/>
      <c r="F115" s="425"/>
      <c r="G115" s="425"/>
    </row>
    <row r="116" spans="1:7" ht="15.75" customHeight="1" x14ac:dyDescent="0.2">
      <c r="A116" s="426" t="s">
        <v>850</v>
      </c>
      <c r="B116" s="427">
        <v>3</v>
      </c>
      <c r="C116" s="426" t="s">
        <v>679</v>
      </c>
      <c r="D116" s="425"/>
      <c r="E116" s="425"/>
      <c r="F116" s="425"/>
      <c r="G116" s="425"/>
    </row>
    <row r="117" spans="1:7" ht="15.75" customHeight="1" x14ac:dyDescent="0.2">
      <c r="A117" s="426" t="s">
        <v>851</v>
      </c>
      <c r="B117" s="427">
        <v>4</v>
      </c>
      <c r="C117" s="426" t="s">
        <v>680</v>
      </c>
      <c r="D117" s="425"/>
      <c r="E117" s="425"/>
      <c r="F117" s="425"/>
      <c r="G117" s="425"/>
    </row>
    <row r="118" spans="1:7" ht="15.75" customHeight="1" x14ac:dyDescent="0.2">
      <c r="A118" s="426" t="s">
        <v>852</v>
      </c>
      <c r="B118" s="427">
        <v>5</v>
      </c>
      <c r="C118" s="426" t="s">
        <v>681</v>
      </c>
      <c r="D118" s="425"/>
      <c r="E118" s="425"/>
      <c r="F118" s="425"/>
      <c r="G118" s="425"/>
    </row>
    <row r="119" spans="1:7" ht="15.75" customHeight="1" x14ac:dyDescent="0.2">
      <c r="A119" s="423" t="s">
        <v>585</v>
      </c>
      <c r="B119" s="424"/>
      <c r="C119" s="423" t="s">
        <v>554</v>
      </c>
      <c r="D119" s="425"/>
      <c r="E119" s="425"/>
      <c r="F119" s="425"/>
      <c r="G119" s="425"/>
    </row>
    <row r="120" spans="1:7" ht="15.75" customHeight="1" x14ac:dyDescent="0.2">
      <c r="A120" s="426" t="s">
        <v>853</v>
      </c>
      <c r="B120" s="427">
        <v>0</v>
      </c>
      <c r="C120" s="426" t="s">
        <v>601</v>
      </c>
      <c r="D120" s="425"/>
      <c r="E120" s="425"/>
      <c r="F120" s="425"/>
      <c r="G120" s="425"/>
    </row>
    <row r="121" spans="1:7" ht="15.75" customHeight="1" x14ac:dyDescent="0.2">
      <c r="A121" s="426" t="s">
        <v>854</v>
      </c>
      <c r="B121" s="427">
        <v>1</v>
      </c>
      <c r="C121" s="426" t="s">
        <v>682</v>
      </c>
      <c r="D121" s="425"/>
      <c r="E121" s="425"/>
      <c r="F121" s="425"/>
      <c r="G121" s="425"/>
    </row>
    <row r="122" spans="1:7" ht="15.75" customHeight="1" x14ac:dyDescent="0.2">
      <c r="A122" s="426" t="s">
        <v>855</v>
      </c>
      <c r="B122" s="427">
        <v>2</v>
      </c>
      <c r="C122" s="426" t="s">
        <v>683</v>
      </c>
      <c r="D122" s="425"/>
      <c r="E122" s="425"/>
      <c r="F122" s="425"/>
      <c r="G122" s="425"/>
    </row>
    <row r="123" spans="1:7" ht="15.75" customHeight="1" x14ac:dyDescent="0.2">
      <c r="A123" s="426" t="s">
        <v>856</v>
      </c>
      <c r="B123" s="427">
        <v>3</v>
      </c>
      <c r="C123" s="426" t="s">
        <v>684</v>
      </c>
      <c r="D123" s="425"/>
      <c r="E123" s="425"/>
      <c r="F123" s="425"/>
      <c r="G123" s="425"/>
    </row>
    <row r="124" spans="1:7" ht="15.75" customHeight="1" x14ac:dyDescent="0.2">
      <c r="A124" s="426" t="s">
        <v>857</v>
      </c>
      <c r="B124" s="427">
        <v>4</v>
      </c>
      <c r="C124" s="426" t="s">
        <v>685</v>
      </c>
      <c r="D124" s="425"/>
      <c r="E124" s="425"/>
      <c r="F124" s="425"/>
      <c r="G124" s="425"/>
    </row>
    <row r="125" spans="1:7" ht="15.75" customHeight="1" x14ac:dyDescent="0.2">
      <c r="A125" s="426" t="s">
        <v>858</v>
      </c>
      <c r="B125" s="427">
        <v>5</v>
      </c>
      <c r="C125" s="426" t="s">
        <v>686</v>
      </c>
      <c r="D125" s="425"/>
      <c r="E125" s="425"/>
      <c r="F125" s="425"/>
      <c r="G125" s="425"/>
    </row>
    <row r="126" spans="1:7" s="430" customFormat="1" ht="15.75" customHeight="1" x14ac:dyDescent="0.2">
      <c r="A126" s="428"/>
      <c r="B126" s="429"/>
      <c r="C126" s="428"/>
    </row>
    <row r="127" spans="1:7" s="422" customFormat="1" ht="15.75" customHeight="1" x14ac:dyDescent="0.2">
      <c r="A127" s="420" t="s">
        <v>107</v>
      </c>
      <c r="B127" s="421"/>
      <c r="C127" s="420" t="s">
        <v>1109</v>
      </c>
    </row>
    <row r="128" spans="1:7" ht="15.75" customHeight="1" x14ac:dyDescent="0.2">
      <c r="A128" s="423" t="s">
        <v>586</v>
      </c>
      <c r="B128" s="424"/>
      <c r="C128" s="423" t="s">
        <v>555</v>
      </c>
      <c r="D128" s="425"/>
      <c r="E128" s="425"/>
      <c r="F128" s="425"/>
      <c r="G128" s="425"/>
    </row>
    <row r="129" spans="1:7" ht="15.75" customHeight="1" x14ac:dyDescent="0.2">
      <c r="A129" s="426" t="s">
        <v>859</v>
      </c>
      <c r="B129" s="427">
        <v>0</v>
      </c>
      <c r="C129" s="426" t="s">
        <v>601</v>
      </c>
      <c r="D129" s="425"/>
      <c r="E129" s="425"/>
      <c r="F129" s="425"/>
      <c r="G129" s="425"/>
    </row>
    <row r="130" spans="1:7" ht="15.75" customHeight="1" x14ac:dyDescent="0.2">
      <c r="A130" s="426" t="s">
        <v>860</v>
      </c>
      <c r="B130" s="427">
        <v>1</v>
      </c>
      <c r="C130" s="426" t="s">
        <v>687</v>
      </c>
      <c r="D130" s="425"/>
      <c r="E130" s="425"/>
      <c r="F130" s="425"/>
      <c r="G130" s="425"/>
    </row>
    <row r="131" spans="1:7" ht="15.75" customHeight="1" x14ac:dyDescent="0.2">
      <c r="A131" s="426" t="s">
        <v>861</v>
      </c>
      <c r="B131" s="427">
        <v>2</v>
      </c>
      <c r="C131" s="426" t="s">
        <v>688</v>
      </c>
      <c r="D131" s="425"/>
      <c r="E131" s="425"/>
      <c r="F131" s="425"/>
      <c r="G131" s="425"/>
    </row>
    <row r="132" spans="1:7" ht="15.75" customHeight="1" x14ac:dyDescent="0.2">
      <c r="A132" s="426" t="s">
        <v>862</v>
      </c>
      <c r="B132" s="427">
        <v>3</v>
      </c>
      <c r="C132" s="426" t="s">
        <v>689</v>
      </c>
      <c r="D132" s="425"/>
      <c r="E132" s="425"/>
      <c r="F132" s="425"/>
      <c r="G132" s="425"/>
    </row>
    <row r="133" spans="1:7" ht="15.75" customHeight="1" x14ac:dyDescent="0.2">
      <c r="A133" s="426" t="s">
        <v>863</v>
      </c>
      <c r="B133" s="427">
        <v>4</v>
      </c>
      <c r="C133" s="426" t="s">
        <v>690</v>
      </c>
      <c r="D133" s="425"/>
      <c r="E133" s="425"/>
      <c r="F133" s="425"/>
      <c r="G133" s="425"/>
    </row>
    <row r="134" spans="1:7" ht="15.75" customHeight="1" x14ac:dyDescent="0.2">
      <c r="A134" s="426" t="s">
        <v>864</v>
      </c>
      <c r="B134" s="427">
        <v>5</v>
      </c>
      <c r="C134" s="426" t="s">
        <v>691</v>
      </c>
      <c r="D134" s="425"/>
      <c r="E134" s="425"/>
      <c r="F134" s="425"/>
      <c r="G134" s="425"/>
    </row>
    <row r="135" spans="1:7" ht="15.75" customHeight="1" x14ac:dyDescent="0.2">
      <c r="A135" s="423" t="s">
        <v>587</v>
      </c>
      <c r="B135" s="424"/>
      <c r="C135" s="423" t="s">
        <v>556</v>
      </c>
      <c r="D135" s="425"/>
      <c r="E135" s="425"/>
      <c r="F135" s="425"/>
      <c r="G135" s="425"/>
    </row>
    <row r="136" spans="1:7" ht="15.75" customHeight="1" x14ac:dyDescent="0.2">
      <c r="A136" s="426" t="s">
        <v>865</v>
      </c>
      <c r="B136" s="427">
        <v>0</v>
      </c>
      <c r="C136" s="426" t="s">
        <v>601</v>
      </c>
      <c r="D136" s="425"/>
      <c r="E136" s="425"/>
      <c r="F136" s="425"/>
      <c r="G136" s="425"/>
    </row>
    <row r="137" spans="1:7" ht="15.75" customHeight="1" x14ac:dyDescent="0.2">
      <c r="A137" s="426" t="s">
        <v>866</v>
      </c>
      <c r="B137" s="427">
        <v>1</v>
      </c>
      <c r="C137" s="426" t="s">
        <v>692</v>
      </c>
      <c r="D137" s="425"/>
      <c r="E137" s="425"/>
      <c r="F137" s="425"/>
      <c r="G137" s="425"/>
    </row>
    <row r="138" spans="1:7" ht="15.75" customHeight="1" x14ac:dyDescent="0.2">
      <c r="A138" s="426" t="s">
        <v>867</v>
      </c>
      <c r="B138" s="427">
        <v>2</v>
      </c>
      <c r="C138" s="426" t="s">
        <v>693</v>
      </c>
      <c r="D138" s="425"/>
      <c r="E138" s="425"/>
      <c r="F138" s="425"/>
      <c r="G138" s="425"/>
    </row>
    <row r="139" spans="1:7" ht="15.75" customHeight="1" x14ac:dyDescent="0.2">
      <c r="A139" s="426" t="s">
        <v>868</v>
      </c>
      <c r="B139" s="427">
        <v>3</v>
      </c>
      <c r="C139" s="426" t="s">
        <v>694</v>
      </c>
      <c r="D139" s="425"/>
      <c r="E139" s="425"/>
      <c r="F139" s="425"/>
      <c r="G139" s="425"/>
    </row>
    <row r="140" spans="1:7" ht="15.75" customHeight="1" x14ac:dyDescent="0.2">
      <c r="A140" s="426" t="s">
        <v>869</v>
      </c>
      <c r="B140" s="427">
        <v>4</v>
      </c>
      <c r="C140" s="426" t="s">
        <v>695</v>
      </c>
      <c r="D140" s="425"/>
      <c r="E140" s="425"/>
      <c r="F140" s="425"/>
      <c r="G140" s="425"/>
    </row>
    <row r="141" spans="1:7" ht="15.75" customHeight="1" x14ac:dyDescent="0.2">
      <c r="A141" s="426" t="s">
        <v>870</v>
      </c>
      <c r="B141" s="427">
        <v>5</v>
      </c>
      <c r="C141" s="426" t="s">
        <v>696</v>
      </c>
      <c r="D141" s="425"/>
      <c r="E141" s="425"/>
      <c r="F141" s="425"/>
      <c r="G141" s="425"/>
    </row>
    <row r="142" spans="1:7" ht="15.75" customHeight="1" x14ac:dyDescent="0.2">
      <c r="A142" s="423" t="s">
        <v>588</v>
      </c>
      <c r="B142" s="424"/>
      <c r="C142" s="423" t="s">
        <v>557</v>
      </c>
      <c r="D142" s="425"/>
      <c r="E142" s="425"/>
      <c r="F142" s="425"/>
      <c r="G142" s="425"/>
    </row>
    <row r="143" spans="1:7" ht="15.75" customHeight="1" x14ac:dyDescent="0.2">
      <c r="A143" s="426" t="s">
        <v>871</v>
      </c>
      <c r="B143" s="427">
        <v>0</v>
      </c>
      <c r="C143" s="426" t="s">
        <v>601</v>
      </c>
      <c r="D143" s="425"/>
      <c r="E143" s="425"/>
      <c r="F143" s="425"/>
      <c r="G143" s="425"/>
    </row>
    <row r="144" spans="1:7" ht="15.75" customHeight="1" x14ac:dyDescent="0.2">
      <c r="A144" s="426" t="s">
        <v>872</v>
      </c>
      <c r="B144" s="427">
        <v>1</v>
      </c>
      <c r="C144" s="426" t="s">
        <v>697</v>
      </c>
      <c r="D144" s="425"/>
      <c r="E144" s="425"/>
      <c r="F144" s="425"/>
      <c r="G144" s="425"/>
    </row>
    <row r="145" spans="1:7" ht="15.75" customHeight="1" x14ac:dyDescent="0.2">
      <c r="A145" s="426" t="s">
        <v>873</v>
      </c>
      <c r="B145" s="427">
        <v>2</v>
      </c>
      <c r="C145" s="426" t="s">
        <v>698</v>
      </c>
      <c r="D145" s="425"/>
      <c r="E145" s="425"/>
      <c r="F145" s="425"/>
      <c r="G145" s="425"/>
    </row>
    <row r="146" spans="1:7" ht="15.75" customHeight="1" x14ac:dyDescent="0.2">
      <c r="A146" s="426" t="s">
        <v>874</v>
      </c>
      <c r="B146" s="427">
        <v>3</v>
      </c>
      <c r="C146" s="426" t="s">
        <v>699</v>
      </c>
      <c r="D146" s="425"/>
      <c r="E146" s="425"/>
      <c r="F146" s="425"/>
      <c r="G146" s="425"/>
    </row>
    <row r="147" spans="1:7" ht="15.75" customHeight="1" x14ac:dyDescent="0.2">
      <c r="A147" s="426" t="s">
        <v>875</v>
      </c>
      <c r="B147" s="427">
        <v>4</v>
      </c>
      <c r="C147" s="426" t="s">
        <v>700</v>
      </c>
      <c r="D147" s="425"/>
      <c r="E147" s="425"/>
      <c r="F147" s="425"/>
      <c r="G147" s="425"/>
    </row>
    <row r="148" spans="1:7" ht="15.75" customHeight="1" x14ac:dyDescent="0.2">
      <c r="A148" s="426" t="s">
        <v>876</v>
      </c>
      <c r="B148" s="427">
        <v>5</v>
      </c>
      <c r="C148" s="426" t="s">
        <v>701</v>
      </c>
      <c r="D148" s="425"/>
      <c r="E148" s="425"/>
      <c r="F148" s="425"/>
      <c r="G148" s="425"/>
    </row>
    <row r="149" spans="1:7" ht="15.75" customHeight="1" x14ac:dyDescent="0.2">
      <c r="A149" s="423" t="s">
        <v>589</v>
      </c>
      <c r="B149" s="424"/>
      <c r="C149" s="423" t="s">
        <v>558</v>
      </c>
      <c r="D149" s="425"/>
      <c r="E149" s="425"/>
      <c r="F149" s="425"/>
      <c r="G149" s="425"/>
    </row>
    <row r="150" spans="1:7" ht="15.75" customHeight="1" x14ac:dyDescent="0.2">
      <c r="A150" s="426" t="s">
        <v>877</v>
      </c>
      <c r="B150" s="427">
        <v>0</v>
      </c>
      <c r="C150" s="426" t="s">
        <v>601</v>
      </c>
      <c r="D150" s="425"/>
      <c r="E150" s="425"/>
      <c r="F150" s="425"/>
      <c r="G150" s="425"/>
    </row>
    <row r="151" spans="1:7" ht="15.75" customHeight="1" x14ac:dyDescent="0.2">
      <c r="A151" s="426" t="s">
        <v>878</v>
      </c>
      <c r="B151" s="427">
        <v>1</v>
      </c>
      <c r="C151" s="426" t="s">
        <v>702</v>
      </c>
      <c r="D151" s="425"/>
      <c r="E151" s="425"/>
      <c r="F151" s="425"/>
      <c r="G151" s="425"/>
    </row>
    <row r="152" spans="1:7" ht="15.75" customHeight="1" x14ac:dyDescent="0.2">
      <c r="A152" s="426" t="s">
        <v>879</v>
      </c>
      <c r="B152" s="427">
        <v>2</v>
      </c>
      <c r="C152" s="426" t="s">
        <v>703</v>
      </c>
      <c r="D152" s="425"/>
      <c r="E152" s="425"/>
      <c r="F152" s="425"/>
      <c r="G152" s="425"/>
    </row>
    <row r="153" spans="1:7" ht="15.75" customHeight="1" x14ac:dyDescent="0.2">
      <c r="A153" s="426" t="s">
        <v>880</v>
      </c>
      <c r="B153" s="427">
        <v>3</v>
      </c>
      <c r="C153" s="426" t="s">
        <v>704</v>
      </c>
      <c r="D153" s="425"/>
      <c r="E153" s="425"/>
      <c r="F153" s="425"/>
      <c r="G153" s="425"/>
    </row>
    <row r="154" spans="1:7" ht="15.75" customHeight="1" x14ac:dyDescent="0.2">
      <c r="A154" s="426" t="s">
        <v>881</v>
      </c>
      <c r="B154" s="427">
        <v>4</v>
      </c>
      <c r="C154" s="426" t="s">
        <v>705</v>
      </c>
      <c r="D154" s="425"/>
      <c r="E154" s="425"/>
      <c r="F154" s="425"/>
      <c r="G154" s="425"/>
    </row>
    <row r="155" spans="1:7" ht="15.75" customHeight="1" x14ac:dyDescent="0.2">
      <c r="A155" s="426" t="s">
        <v>882</v>
      </c>
      <c r="B155" s="427">
        <v>5</v>
      </c>
      <c r="C155" s="426" t="s">
        <v>706</v>
      </c>
      <c r="D155" s="425"/>
      <c r="E155" s="425"/>
      <c r="F155" s="425"/>
      <c r="G155" s="425"/>
    </row>
    <row r="156" spans="1:7" s="430" customFormat="1" ht="15.75" customHeight="1" x14ac:dyDescent="0.2">
      <c r="A156" s="428"/>
      <c r="B156" s="429"/>
      <c r="C156" s="428"/>
    </row>
    <row r="157" spans="1:7" s="422" customFormat="1" ht="15.75" customHeight="1" x14ac:dyDescent="0.2">
      <c r="A157" s="420" t="s">
        <v>107</v>
      </c>
      <c r="B157" s="421"/>
      <c r="C157" s="420" t="s">
        <v>1109</v>
      </c>
    </row>
    <row r="158" spans="1:7" ht="15.75" customHeight="1" x14ac:dyDescent="0.2">
      <c r="A158" s="423" t="s">
        <v>590</v>
      </c>
      <c r="B158" s="424"/>
      <c r="C158" s="423" t="s">
        <v>559</v>
      </c>
      <c r="D158" s="425"/>
      <c r="E158" s="425"/>
      <c r="F158" s="425"/>
      <c r="G158" s="425"/>
    </row>
    <row r="159" spans="1:7" ht="15.75" customHeight="1" x14ac:dyDescent="0.2">
      <c r="A159" s="426" t="s">
        <v>883</v>
      </c>
      <c r="B159" s="427">
        <v>0</v>
      </c>
      <c r="C159" s="426" t="s">
        <v>601</v>
      </c>
      <c r="D159" s="425"/>
      <c r="E159" s="425"/>
      <c r="F159" s="425"/>
      <c r="G159" s="425"/>
    </row>
    <row r="160" spans="1:7" ht="15.75" customHeight="1" x14ac:dyDescent="0.2">
      <c r="A160" s="426" t="s">
        <v>884</v>
      </c>
      <c r="B160" s="427">
        <v>1</v>
      </c>
      <c r="C160" s="426" t="s">
        <v>707</v>
      </c>
      <c r="D160" s="425"/>
      <c r="E160" s="425"/>
      <c r="F160" s="425"/>
      <c r="G160" s="425"/>
    </row>
    <row r="161" spans="1:7" ht="15.75" customHeight="1" x14ac:dyDescent="0.2">
      <c r="A161" s="426" t="s">
        <v>885</v>
      </c>
      <c r="B161" s="427">
        <v>2</v>
      </c>
      <c r="C161" s="426" t="s">
        <v>708</v>
      </c>
      <c r="D161" s="425"/>
      <c r="E161" s="425"/>
      <c r="F161" s="425"/>
      <c r="G161" s="425"/>
    </row>
    <row r="162" spans="1:7" ht="15.75" customHeight="1" x14ac:dyDescent="0.2">
      <c r="A162" s="426" t="s">
        <v>886</v>
      </c>
      <c r="B162" s="427">
        <v>3</v>
      </c>
      <c r="C162" s="426" t="s">
        <v>709</v>
      </c>
      <c r="D162" s="425"/>
      <c r="E162" s="425"/>
      <c r="F162" s="425"/>
      <c r="G162" s="425"/>
    </row>
    <row r="163" spans="1:7" ht="15.75" customHeight="1" x14ac:dyDescent="0.2">
      <c r="A163" s="426" t="s">
        <v>887</v>
      </c>
      <c r="B163" s="427">
        <v>4</v>
      </c>
      <c r="C163" s="426" t="s">
        <v>710</v>
      </c>
      <c r="D163" s="425"/>
      <c r="E163" s="425"/>
      <c r="F163" s="425"/>
      <c r="G163" s="425"/>
    </row>
    <row r="164" spans="1:7" ht="15.75" customHeight="1" x14ac:dyDescent="0.2">
      <c r="A164" s="426" t="s">
        <v>888</v>
      </c>
      <c r="B164" s="427">
        <v>5</v>
      </c>
      <c r="C164" s="426" t="s">
        <v>711</v>
      </c>
      <c r="D164" s="425"/>
      <c r="E164" s="425"/>
      <c r="F164" s="425"/>
      <c r="G164" s="425"/>
    </row>
    <row r="165" spans="1:7" ht="15.75" customHeight="1" x14ac:dyDescent="0.2">
      <c r="A165" s="423" t="s">
        <v>591</v>
      </c>
      <c r="B165" s="424"/>
      <c r="C165" s="423" t="s">
        <v>560</v>
      </c>
      <c r="D165" s="425"/>
      <c r="E165" s="425"/>
      <c r="F165" s="425"/>
      <c r="G165" s="425"/>
    </row>
    <row r="166" spans="1:7" ht="15.75" customHeight="1" x14ac:dyDescent="0.2">
      <c r="A166" s="426" t="s">
        <v>889</v>
      </c>
      <c r="B166" s="427">
        <v>0</v>
      </c>
      <c r="C166" s="426" t="s">
        <v>601</v>
      </c>
      <c r="D166" s="425"/>
      <c r="E166" s="425"/>
      <c r="F166" s="425"/>
      <c r="G166" s="425"/>
    </row>
    <row r="167" spans="1:7" ht="15.75" customHeight="1" x14ac:dyDescent="0.2">
      <c r="A167" s="426" t="s">
        <v>890</v>
      </c>
      <c r="B167" s="427">
        <v>1</v>
      </c>
      <c r="C167" s="426" t="s">
        <v>712</v>
      </c>
      <c r="D167" s="425"/>
      <c r="E167" s="425"/>
      <c r="F167" s="425"/>
      <c r="G167" s="425"/>
    </row>
    <row r="168" spans="1:7" ht="15.75" customHeight="1" x14ac:dyDescent="0.2">
      <c r="A168" s="426" t="s">
        <v>891</v>
      </c>
      <c r="B168" s="427">
        <v>2</v>
      </c>
      <c r="C168" s="426" t="s">
        <v>713</v>
      </c>
      <c r="D168" s="425"/>
      <c r="E168" s="425"/>
      <c r="F168" s="425"/>
      <c r="G168" s="425"/>
    </row>
    <row r="169" spans="1:7" ht="15.75" customHeight="1" x14ac:dyDescent="0.2">
      <c r="A169" s="426" t="s">
        <v>892</v>
      </c>
      <c r="B169" s="427">
        <v>3</v>
      </c>
      <c r="C169" s="426" t="s">
        <v>714</v>
      </c>
      <c r="D169" s="425"/>
      <c r="E169" s="425"/>
      <c r="F169" s="425"/>
      <c r="G169" s="425"/>
    </row>
    <row r="170" spans="1:7" ht="15.75" customHeight="1" x14ac:dyDescent="0.2">
      <c r="A170" s="426" t="s">
        <v>893</v>
      </c>
      <c r="B170" s="427">
        <v>4</v>
      </c>
      <c r="C170" s="426" t="s">
        <v>715</v>
      </c>
      <c r="D170" s="425"/>
      <c r="E170" s="425"/>
      <c r="F170" s="425"/>
      <c r="G170" s="425"/>
    </row>
    <row r="171" spans="1:7" ht="15.75" customHeight="1" x14ac:dyDescent="0.2">
      <c r="A171" s="426" t="s">
        <v>894</v>
      </c>
      <c r="B171" s="427">
        <v>5</v>
      </c>
      <c r="C171" s="426" t="s">
        <v>716</v>
      </c>
      <c r="D171" s="425"/>
      <c r="E171" s="425"/>
      <c r="F171" s="425"/>
      <c r="G171" s="425"/>
    </row>
    <row r="172" spans="1:7" ht="15.75" customHeight="1" x14ac:dyDescent="0.2">
      <c r="A172" s="423" t="s">
        <v>592</v>
      </c>
      <c r="B172" s="424"/>
      <c r="C172" s="423" t="s">
        <v>561</v>
      </c>
      <c r="D172" s="425"/>
      <c r="E172" s="425"/>
      <c r="F172" s="425"/>
      <c r="G172" s="425"/>
    </row>
    <row r="173" spans="1:7" ht="15.75" customHeight="1" x14ac:dyDescent="0.2">
      <c r="A173" s="426" t="s">
        <v>895</v>
      </c>
      <c r="B173" s="427">
        <v>0</v>
      </c>
      <c r="C173" s="426" t="s">
        <v>601</v>
      </c>
      <c r="D173" s="425"/>
      <c r="E173" s="425"/>
      <c r="F173" s="425"/>
      <c r="G173" s="425"/>
    </row>
    <row r="174" spans="1:7" ht="15.75" customHeight="1" x14ac:dyDescent="0.2">
      <c r="A174" s="426" t="s">
        <v>896</v>
      </c>
      <c r="B174" s="427">
        <v>1</v>
      </c>
      <c r="C174" s="426" t="s">
        <v>717</v>
      </c>
      <c r="D174" s="425"/>
      <c r="E174" s="425"/>
      <c r="F174" s="425"/>
      <c r="G174" s="425"/>
    </row>
    <row r="175" spans="1:7" ht="15.75" customHeight="1" x14ac:dyDescent="0.2">
      <c r="A175" s="426" t="s">
        <v>897</v>
      </c>
      <c r="B175" s="427">
        <v>2</v>
      </c>
      <c r="C175" s="426" t="s">
        <v>718</v>
      </c>
      <c r="D175" s="425"/>
      <c r="E175" s="425"/>
      <c r="F175" s="425"/>
      <c r="G175" s="425"/>
    </row>
    <row r="176" spans="1:7" ht="15.75" customHeight="1" x14ac:dyDescent="0.2">
      <c r="A176" s="426" t="s">
        <v>898</v>
      </c>
      <c r="B176" s="427">
        <v>3</v>
      </c>
      <c r="C176" s="426" t="s">
        <v>719</v>
      </c>
      <c r="D176" s="425"/>
      <c r="E176" s="425"/>
      <c r="F176" s="425"/>
      <c r="G176" s="425"/>
    </row>
    <row r="177" spans="1:7" ht="15.75" customHeight="1" x14ac:dyDescent="0.2">
      <c r="A177" s="426" t="s">
        <v>899</v>
      </c>
      <c r="B177" s="427">
        <v>4</v>
      </c>
      <c r="C177" s="426" t="s">
        <v>720</v>
      </c>
      <c r="D177" s="425"/>
      <c r="E177" s="425"/>
      <c r="F177" s="425"/>
      <c r="G177" s="425"/>
    </row>
    <row r="178" spans="1:7" ht="15.75" customHeight="1" x14ac:dyDescent="0.2">
      <c r="A178" s="426" t="s">
        <v>900</v>
      </c>
      <c r="B178" s="427">
        <v>5</v>
      </c>
      <c r="C178" s="426" t="s">
        <v>721</v>
      </c>
      <c r="D178" s="425"/>
      <c r="E178" s="425"/>
      <c r="F178" s="425"/>
      <c r="G178" s="425"/>
    </row>
    <row r="179" spans="1:7" ht="15.75" customHeight="1" x14ac:dyDescent="0.2">
      <c r="A179" s="423" t="s">
        <v>593</v>
      </c>
      <c r="B179" s="424"/>
      <c r="C179" s="423" t="s">
        <v>562</v>
      </c>
      <c r="D179" s="425"/>
      <c r="E179" s="425"/>
      <c r="F179" s="425"/>
      <c r="G179" s="425"/>
    </row>
    <row r="180" spans="1:7" ht="15.75" customHeight="1" x14ac:dyDescent="0.2">
      <c r="A180" s="426" t="s">
        <v>901</v>
      </c>
      <c r="B180" s="427">
        <v>0</v>
      </c>
      <c r="C180" s="426" t="s">
        <v>601</v>
      </c>
      <c r="D180" s="425"/>
      <c r="E180" s="425"/>
      <c r="F180" s="425"/>
      <c r="G180" s="425"/>
    </row>
    <row r="181" spans="1:7" ht="15.75" customHeight="1" x14ac:dyDescent="0.2">
      <c r="A181" s="426" t="s">
        <v>902</v>
      </c>
      <c r="B181" s="427">
        <v>1</v>
      </c>
      <c r="C181" s="426" t="s">
        <v>722</v>
      </c>
      <c r="D181" s="425"/>
      <c r="E181" s="425"/>
      <c r="F181" s="425"/>
      <c r="G181" s="425"/>
    </row>
    <row r="182" spans="1:7" ht="15.75" customHeight="1" x14ac:dyDescent="0.2">
      <c r="A182" s="426" t="s">
        <v>903</v>
      </c>
      <c r="B182" s="427">
        <v>2</v>
      </c>
      <c r="C182" s="426" t="s">
        <v>723</v>
      </c>
      <c r="D182" s="425"/>
      <c r="E182" s="425"/>
      <c r="F182" s="425"/>
      <c r="G182" s="425"/>
    </row>
    <row r="183" spans="1:7" ht="15.75" customHeight="1" x14ac:dyDescent="0.2">
      <c r="A183" s="426" t="s">
        <v>904</v>
      </c>
      <c r="B183" s="427">
        <v>3</v>
      </c>
      <c r="C183" s="426" t="s">
        <v>724</v>
      </c>
      <c r="D183" s="425"/>
      <c r="E183" s="425"/>
      <c r="F183" s="425"/>
      <c r="G183" s="425"/>
    </row>
    <row r="184" spans="1:7" ht="15.75" customHeight="1" x14ac:dyDescent="0.2">
      <c r="A184" s="426" t="s">
        <v>905</v>
      </c>
      <c r="B184" s="427">
        <v>4</v>
      </c>
      <c r="C184" s="426" t="s">
        <v>725</v>
      </c>
      <c r="D184" s="425"/>
      <c r="E184" s="425"/>
      <c r="F184" s="425"/>
      <c r="G184" s="425"/>
    </row>
    <row r="185" spans="1:7" ht="15.75" customHeight="1" x14ac:dyDescent="0.2">
      <c r="A185" s="426" t="s">
        <v>906</v>
      </c>
      <c r="B185" s="427">
        <v>5</v>
      </c>
      <c r="C185" s="426" t="s">
        <v>726</v>
      </c>
      <c r="D185" s="425"/>
      <c r="E185" s="425"/>
      <c r="F185" s="425"/>
      <c r="G185" s="425"/>
    </row>
    <row r="186" spans="1:7" s="430" customFormat="1" ht="15.75" customHeight="1" x14ac:dyDescent="0.2">
      <c r="A186" s="428"/>
      <c r="B186" s="429"/>
      <c r="C186" s="428"/>
    </row>
    <row r="187" spans="1:7" s="422" customFormat="1" ht="15.75" customHeight="1" x14ac:dyDescent="0.2">
      <c r="A187" s="420" t="s">
        <v>107</v>
      </c>
      <c r="B187" s="421"/>
      <c r="C187" s="420" t="s">
        <v>1109</v>
      </c>
    </row>
    <row r="188" spans="1:7" ht="15.75" customHeight="1" x14ac:dyDescent="0.2">
      <c r="A188" s="423" t="s">
        <v>594</v>
      </c>
      <c r="B188" s="424"/>
      <c r="C188" s="423" t="s">
        <v>563</v>
      </c>
      <c r="D188" s="425"/>
      <c r="E188" s="425"/>
      <c r="F188" s="425"/>
      <c r="G188" s="425"/>
    </row>
    <row r="189" spans="1:7" ht="15.75" customHeight="1" x14ac:dyDescent="0.2">
      <c r="A189" s="426" t="s">
        <v>907</v>
      </c>
      <c r="B189" s="427">
        <v>0</v>
      </c>
      <c r="C189" s="426" t="s">
        <v>601</v>
      </c>
      <c r="D189" s="425"/>
      <c r="E189" s="425"/>
      <c r="F189" s="425"/>
      <c r="G189" s="425"/>
    </row>
    <row r="190" spans="1:7" ht="15.75" customHeight="1" x14ac:dyDescent="0.2">
      <c r="A190" s="426" t="s">
        <v>908</v>
      </c>
      <c r="B190" s="427">
        <v>1</v>
      </c>
      <c r="C190" s="426" t="s">
        <v>727</v>
      </c>
      <c r="D190" s="425"/>
      <c r="E190" s="425"/>
      <c r="F190" s="425"/>
      <c r="G190" s="425"/>
    </row>
    <row r="191" spans="1:7" ht="15.75" customHeight="1" x14ac:dyDescent="0.2">
      <c r="A191" s="426" t="s">
        <v>909</v>
      </c>
      <c r="B191" s="427">
        <v>2</v>
      </c>
      <c r="C191" s="426" t="s">
        <v>728</v>
      </c>
      <c r="D191" s="425"/>
      <c r="E191" s="425"/>
      <c r="F191" s="425"/>
      <c r="G191" s="425"/>
    </row>
    <row r="192" spans="1:7" ht="15.75" customHeight="1" x14ac:dyDescent="0.2">
      <c r="A192" s="426" t="s">
        <v>910</v>
      </c>
      <c r="B192" s="427">
        <v>3</v>
      </c>
      <c r="C192" s="426" t="s">
        <v>729</v>
      </c>
      <c r="D192" s="425"/>
      <c r="E192" s="425"/>
      <c r="F192" s="425"/>
      <c r="G192" s="425"/>
    </row>
    <row r="193" spans="1:7" ht="15.75" customHeight="1" x14ac:dyDescent="0.2">
      <c r="A193" s="426" t="s">
        <v>911</v>
      </c>
      <c r="B193" s="427">
        <v>4</v>
      </c>
      <c r="C193" s="426" t="s">
        <v>730</v>
      </c>
      <c r="D193" s="425"/>
      <c r="E193" s="425"/>
      <c r="F193" s="425"/>
      <c r="G193" s="425"/>
    </row>
    <row r="194" spans="1:7" ht="15.75" customHeight="1" x14ac:dyDescent="0.2">
      <c r="A194" s="426" t="s">
        <v>912</v>
      </c>
      <c r="B194" s="427">
        <v>5</v>
      </c>
      <c r="C194" s="426" t="s">
        <v>731</v>
      </c>
      <c r="D194" s="425"/>
      <c r="E194" s="425"/>
      <c r="F194" s="425"/>
      <c r="G194" s="425"/>
    </row>
    <row r="195" spans="1:7" ht="15.75" customHeight="1" x14ac:dyDescent="0.2">
      <c r="A195" s="423" t="s">
        <v>595</v>
      </c>
      <c r="B195" s="424"/>
      <c r="C195" s="423" t="s">
        <v>564</v>
      </c>
      <c r="D195" s="425"/>
      <c r="E195" s="425"/>
      <c r="F195" s="425"/>
      <c r="G195" s="425"/>
    </row>
    <row r="196" spans="1:7" ht="15.75" customHeight="1" x14ac:dyDescent="0.2">
      <c r="A196" s="426" t="s">
        <v>913</v>
      </c>
      <c r="B196" s="427">
        <v>0</v>
      </c>
      <c r="C196" s="426" t="s">
        <v>601</v>
      </c>
      <c r="D196" s="425"/>
      <c r="E196" s="425"/>
      <c r="F196" s="425"/>
      <c r="G196" s="425"/>
    </row>
    <row r="197" spans="1:7" ht="15.75" customHeight="1" x14ac:dyDescent="0.2">
      <c r="A197" s="426" t="s">
        <v>914</v>
      </c>
      <c r="B197" s="427">
        <v>1</v>
      </c>
      <c r="C197" s="426" t="s">
        <v>732</v>
      </c>
      <c r="D197" s="425"/>
      <c r="E197" s="425"/>
      <c r="F197" s="425"/>
      <c r="G197" s="425"/>
    </row>
    <row r="198" spans="1:7" ht="15.75" customHeight="1" x14ac:dyDescent="0.2">
      <c r="A198" s="426" t="s">
        <v>915</v>
      </c>
      <c r="B198" s="427">
        <v>2</v>
      </c>
      <c r="C198" s="426" t="s">
        <v>733</v>
      </c>
      <c r="D198" s="425"/>
      <c r="E198" s="425"/>
      <c r="F198" s="425"/>
      <c r="G198" s="425"/>
    </row>
    <row r="199" spans="1:7" ht="15.75" customHeight="1" x14ac:dyDescent="0.2">
      <c r="A199" s="426" t="s">
        <v>916</v>
      </c>
      <c r="B199" s="427">
        <v>3</v>
      </c>
      <c r="C199" s="426" t="s">
        <v>734</v>
      </c>
      <c r="D199" s="425"/>
      <c r="E199" s="425"/>
      <c r="F199" s="425"/>
      <c r="G199" s="425"/>
    </row>
    <row r="200" spans="1:7" ht="15.75" customHeight="1" x14ac:dyDescent="0.2">
      <c r="A200" s="426" t="s">
        <v>917</v>
      </c>
      <c r="B200" s="427">
        <v>4</v>
      </c>
      <c r="C200" s="426" t="s">
        <v>735</v>
      </c>
      <c r="D200" s="425"/>
      <c r="E200" s="425"/>
      <c r="F200" s="425"/>
      <c r="G200" s="425"/>
    </row>
    <row r="201" spans="1:7" ht="15.75" customHeight="1" x14ac:dyDescent="0.2">
      <c r="A201" s="426" t="s">
        <v>918</v>
      </c>
      <c r="B201" s="427">
        <v>5</v>
      </c>
      <c r="C201" s="426" t="s">
        <v>736</v>
      </c>
      <c r="D201" s="425"/>
      <c r="E201" s="425"/>
      <c r="F201" s="425"/>
      <c r="G201" s="425"/>
    </row>
    <row r="202" spans="1:7" ht="15.75" customHeight="1" x14ac:dyDescent="0.2">
      <c r="A202" s="423" t="s">
        <v>596</v>
      </c>
      <c r="B202" s="424"/>
      <c r="C202" s="423" t="s">
        <v>565</v>
      </c>
      <c r="D202" s="425"/>
      <c r="E202" s="425"/>
      <c r="F202" s="425"/>
      <c r="G202" s="425"/>
    </row>
    <row r="203" spans="1:7" ht="15.75" customHeight="1" x14ac:dyDescent="0.2">
      <c r="A203" s="426" t="s">
        <v>919</v>
      </c>
      <c r="B203" s="427">
        <v>0</v>
      </c>
      <c r="C203" s="426" t="s">
        <v>601</v>
      </c>
      <c r="D203" s="425"/>
      <c r="E203" s="425"/>
      <c r="F203" s="425"/>
      <c r="G203" s="425"/>
    </row>
    <row r="204" spans="1:7" ht="15.75" customHeight="1" x14ac:dyDescent="0.2">
      <c r="A204" s="426" t="s">
        <v>920</v>
      </c>
      <c r="B204" s="427">
        <v>1</v>
      </c>
      <c r="C204" s="426" t="s">
        <v>737</v>
      </c>
      <c r="D204" s="425"/>
      <c r="E204" s="425"/>
      <c r="F204" s="425"/>
      <c r="G204" s="425"/>
    </row>
    <row r="205" spans="1:7" ht="15.75" customHeight="1" x14ac:dyDescent="0.2">
      <c r="A205" s="426" t="s">
        <v>921</v>
      </c>
      <c r="B205" s="427">
        <v>2</v>
      </c>
      <c r="C205" s="426" t="s">
        <v>738</v>
      </c>
      <c r="D205" s="425"/>
      <c r="E205" s="425"/>
      <c r="F205" s="425"/>
      <c r="G205" s="425"/>
    </row>
    <row r="206" spans="1:7" ht="15.75" customHeight="1" x14ac:dyDescent="0.2">
      <c r="A206" s="426" t="s">
        <v>922</v>
      </c>
      <c r="B206" s="427">
        <v>3</v>
      </c>
      <c r="C206" s="426" t="s">
        <v>739</v>
      </c>
      <c r="D206" s="425"/>
      <c r="E206" s="425"/>
      <c r="F206" s="425"/>
      <c r="G206" s="425"/>
    </row>
    <row r="207" spans="1:7" ht="15.75" customHeight="1" x14ac:dyDescent="0.2">
      <c r="A207" s="426" t="s">
        <v>923</v>
      </c>
      <c r="B207" s="427">
        <v>4</v>
      </c>
      <c r="C207" s="426" t="s">
        <v>740</v>
      </c>
      <c r="D207" s="425"/>
      <c r="E207" s="425"/>
      <c r="F207" s="425"/>
      <c r="G207" s="425"/>
    </row>
    <row r="208" spans="1:7" ht="15.75" customHeight="1" x14ac:dyDescent="0.2">
      <c r="A208" s="426" t="s">
        <v>924</v>
      </c>
      <c r="B208" s="427">
        <v>5</v>
      </c>
      <c r="C208" s="426" t="s">
        <v>741</v>
      </c>
      <c r="D208" s="425"/>
      <c r="E208" s="425"/>
      <c r="F208" s="425"/>
      <c r="G208" s="425"/>
    </row>
    <row r="209" spans="1:7" ht="15.75" customHeight="1" x14ac:dyDescent="0.2">
      <c r="A209" s="423" t="s">
        <v>597</v>
      </c>
      <c r="B209" s="424"/>
      <c r="C209" s="423" t="s">
        <v>566</v>
      </c>
      <c r="D209" s="425"/>
      <c r="E209" s="425"/>
      <c r="F209" s="425"/>
      <c r="G209" s="425"/>
    </row>
    <row r="210" spans="1:7" ht="15.75" customHeight="1" x14ac:dyDescent="0.2">
      <c r="A210" s="426" t="s">
        <v>925</v>
      </c>
      <c r="B210" s="427">
        <v>0</v>
      </c>
      <c r="C210" s="426" t="s">
        <v>601</v>
      </c>
      <c r="D210" s="425"/>
      <c r="E210" s="425"/>
      <c r="F210" s="425"/>
      <c r="G210" s="425"/>
    </row>
    <row r="211" spans="1:7" ht="15.75" customHeight="1" x14ac:dyDescent="0.2">
      <c r="A211" s="426" t="s">
        <v>926</v>
      </c>
      <c r="B211" s="427">
        <v>1</v>
      </c>
      <c r="C211" s="426" t="s">
        <v>742</v>
      </c>
      <c r="D211" s="425"/>
      <c r="E211" s="425"/>
      <c r="F211" s="425"/>
      <c r="G211" s="425"/>
    </row>
    <row r="212" spans="1:7" ht="15.75" customHeight="1" x14ac:dyDescent="0.2">
      <c r="A212" s="426" t="s">
        <v>927</v>
      </c>
      <c r="B212" s="427">
        <v>2</v>
      </c>
      <c r="C212" s="426" t="s">
        <v>743</v>
      </c>
      <c r="D212" s="425"/>
      <c r="E212" s="425"/>
      <c r="F212" s="425"/>
      <c r="G212" s="425"/>
    </row>
    <row r="213" spans="1:7" s="434" customFormat="1" ht="15.75" customHeight="1" x14ac:dyDescent="0.2">
      <c r="A213" s="432" t="s">
        <v>928</v>
      </c>
      <c r="B213" s="433">
        <v>3</v>
      </c>
      <c r="C213" s="432" t="s">
        <v>744</v>
      </c>
    </row>
    <row r="214" spans="1:7" s="434" customFormat="1" ht="15.75" customHeight="1" x14ac:dyDescent="0.2">
      <c r="A214" s="432" t="s">
        <v>929</v>
      </c>
      <c r="B214" s="433">
        <v>4</v>
      </c>
      <c r="C214" s="432" t="s">
        <v>745</v>
      </c>
    </row>
    <row r="215" spans="1:7" s="434" customFormat="1" ht="15.75" customHeight="1" x14ac:dyDescent="0.2">
      <c r="A215" s="432" t="s">
        <v>930</v>
      </c>
      <c r="B215" s="433">
        <v>5</v>
      </c>
      <c r="C215" s="432" t="s">
        <v>746</v>
      </c>
    </row>
    <row r="216" spans="1:7" s="430" customFormat="1" ht="15.75" customHeight="1" x14ac:dyDescent="0.2">
      <c r="A216" s="428"/>
      <c r="B216" s="429"/>
      <c r="C216" s="428"/>
    </row>
    <row r="217" spans="1:7" s="422" customFormat="1" ht="15.75" customHeight="1" x14ac:dyDescent="0.2">
      <c r="A217" s="420" t="s">
        <v>107</v>
      </c>
      <c r="B217" s="421"/>
      <c r="C217" s="420" t="s">
        <v>1109</v>
      </c>
    </row>
    <row r="218" spans="1:7" ht="15.75" customHeight="1" x14ac:dyDescent="0.2">
      <c r="A218" s="423" t="s">
        <v>598</v>
      </c>
      <c r="B218" s="424"/>
      <c r="C218" s="423" t="s">
        <v>567</v>
      </c>
      <c r="D218" s="425"/>
      <c r="E218" s="425"/>
      <c r="F218" s="425"/>
      <c r="G218" s="425"/>
    </row>
    <row r="219" spans="1:7" ht="15.75" customHeight="1" x14ac:dyDescent="0.2">
      <c r="A219" s="426" t="s">
        <v>931</v>
      </c>
      <c r="B219" s="427">
        <v>0</v>
      </c>
      <c r="C219" s="426" t="s">
        <v>601</v>
      </c>
      <c r="D219" s="425"/>
      <c r="E219" s="425"/>
      <c r="F219" s="425"/>
      <c r="G219" s="425"/>
    </row>
    <row r="220" spans="1:7" ht="15.75" customHeight="1" x14ac:dyDescent="0.2">
      <c r="A220" s="426" t="s">
        <v>932</v>
      </c>
      <c r="B220" s="427">
        <v>1</v>
      </c>
      <c r="C220" s="426" t="s">
        <v>747</v>
      </c>
      <c r="D220" s="425"/>
      <c r="E220" s="425"/>
      <c r="F220" s="425"/>
      <c r="G220" s="425"/>
    </row>
    <row r="221" spans="1:7" ht="15.75" customHeight="1" x14ac:dyDescent="0.2">
      <c r="A221" s="426" t="s">
        <v>933</v>
      </c>
      <c r="B221" s="427">
        <v>2</v>
      </c>
      <c r="C221" s="426" t="s">
        <v>748</v>
      </c>
      <c r="D221" s="425"/>
      <c r="E221" s="425"/>
      <c r="F221" s="425"/>
      <c r="G221" s="425"/>
    </row>
    <row r="222" spans="1:7" ht="15.75" customHeight="1" x14ac:dyDescent="0.2">
      <c r="A222" s="426" t="s">
        <v>934</v>
      </c>
      <c r="B222" s="427">
        <v>3</v>
      </c>
      <c r="C222" s="426" t="s">
        <v>749</v>
      </c>
      <c r="D222" s="425"/>
      <c r="E222" s="425"/>
      <c r="F222" s="425"/>
      <c r="G222" s="425"/>
    </row>
    <row r="223" spans="1:7" ht="15.75" customHeight="1" x14ac:dyDescent="0.2">
      <c r="A223" s="426" t="s">
        <v>935</v>
      </c>
      <c r="B223" s="427">
        <v>4</v>
      </c>
      <c r="C223" s="426" t="s">
        <v>750</v>
      </c>
      <c r="D223" s="425"/>
      <c r="E223" s="425"/>
      <c r="F223" s="425"/>
      <c r="G223" s="425"/>
    </row>
    <row r="224" spans="1:7" ht="15.75" customHeight="1" x14ac:dyDescent="0.2">
      <c r="A224" s="426" t="s">
        <v>936</v>
      </c>
      <c r="B224" s="427">
        <v>5</v>
      </c>
      <c r="C224" s="426" t="s">
        <v>751</v>
      </c>
      <c r="D224" s="425"/>
      <c r="E224" s="425"/>
      <c r="F224" s="425"/>
      <c r="G224" s="425"/>
    </row>
    <row r="225" spans="1:7" ht="15.75" customHeight="1" x14ac:dyDescent="0.2">
      <c r="A225" s="423" t="s">
        <v>599</v>
      </c>
      <c r="B225" s="424"/>
      <c r="C225" s="423" t="s">
        <v>568</v>
      </c>
      <c r="D225" s="425"/>
      <c r="E225" s="425"/>
      <c r="F225" s="425"/>
      <c r="G225" s="425"/>
    </row>
    <row r="226" spans="1:7" ht="15.75" customHeight="1" x14ac:dyDescent="0.2">
      <c r="A226" s="426" t="s">
        <v>937</v>
      </c>
      <c r="B226" s="427">
        <v>0</v>
      </c>
      <c r="C226" s="426" t="s">
        <v>601</v>
      </c>
      <c r="D226" s="425"/>
      <c r="E226" s="425"/>
      <c r="F226" s="425"/>
      <c r="G226" s="425"/>
    </row>
    <row r="227" spans="1:7" ht="15.75" customHeight="1" x14ac:dyDescent="0.2">
      <c r="A227" s="426" t="s">
        <v>938</v>
      </c>
      <c r="B227" s="427">
        <v>1</v>
      </c>
      <c r="C227" s="426" t="s">
        <v>752</v>
      </c>
      <c r="D227" s="425"/>
      <c r="E227" s="425"/>
      <c r="F227" s="425"/>
      <c r="G227" s="425"/>
    </row>
    <row r="228" spans="1:7" ht="15.75" customHeight="1" x14ac:dyDescent="0.2">
      <c r="A228" s="426" t="s">
        <v>939</v>
      </c>
      <c r="B228" s="427">
        <v>2</v>
      </c>
      <c r="C228" s="426" t="s">
        <v>753</v>
      </c>
      <c r="D228" s="425"/>
      <c r="E228" s="425"/>
      <c r="F228" s="425"/>
      <c r="G228" s="425"/>
    </row>
    <row r="229" spans="1:7" ht="15.75" customHeight="1" x14ac:dyDescent="0.2">
      <c r="A229" s="426" t="s">
        <v>940</v>
      </c>
      <c r="B229" s="427">
        <v>3</v>
      </c>
      <c r="C229" s="426" t="s">
        <v>754</v>
      </c>
      <c r="D229" s="425"/>
      <c r="E229" s="425"/>
      <c r="F229" s="425"/>
      <c r="G229" s="425"/>
    </row>
    <row r="230" spans="1:7" ht="15.75" customHeight="1" x14ac:dyDescent="0.2">
      <c r="A230" s="426" t="s">
        <v>941</v>
      </c>
      <c r="B230" s="427">
        <v>4</v>
      </c>
      <c r="C230" s="426" t="s">
        <v>755</v>
      </c>
      <c r="D230" s="425"/>
      <c r="E230" s="425"/>
      <c r="F230" s="425"/>
      <c r="G230" s="425"/>
    </row>
    <row r="231" spans="1:7" ht="15.75" customHeight="1" x14ac:dyDescent="0.2">
      <c r="A231" s="426" t="s">
        <v>942</v>
      </c>
      <c r="B231" s="427">
        <v>5</v>
      </c>
      <c r="C231" s="426" t="s">
        <v>756</v>
      </c>
      <c r="D231" s="425"/>
      <c r="E231" s="425"/>
      <c r="F231" s="425"/>
      <c r="G231" s="425"/>
    </row>
  </sheetData>
  <pageMargins left="0.25" right="0.25" top="0.75" bottom="1.18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showGridLines="0" zoomScale="145" zoomScaleNormal="145" workbookViewId="0">
      <selection activeCell="A3" sqref="A3:C3"/>
    </sheetView>
  </sheetViews>
  <sheetFormatPr defaultRowHeight="15" x14ac:dyDescent="0.2"/>
  <cols>
    <col min="1" max="1" width="10.25" style="38" customWidth="1"/>
    <col min="2" max="2" width="10.25" style="37" customWidth="1"/>
    <col min="3" max="3" width="10.25" style="38" customWidth="1"/>
    <col min="4" max="4" width="8.375" style="37" customWidth="1"/>
    <col min="5" max="5" width="0.75" style="38" customWidth="1"/>
    <col min="6" max="6" width="10.25" style="37" customWidth="1"/>
    <col min="7" max="7" width="10.25" style="38" customWidth="1"/>
    <col min="8" max="8" width="10.25" style="37" customWidth="1"/>
    <col min="9" max="9" width="8.375" style="37" customWidth="1"/>
    <col min="10" max="10" width="0.75" style="37" customWidth="1"/>
    <col min="11" max="13" width="10.25" style="37" customWidth="1"/>
    <col min="14" max="14" width="8.375" style="37" customWidth="1"/>
  </cols>
  <sheetData>
    <row r="3" spans="1:14" ht="14.25" x14ac:dyDescent="0.2">
      <c r="A3" s="679" t="s">
        <v>37</v>
      </c>
      <c r="B3" s="679"/>
      <c r="C3" s="679"/>
      <c r="D3" s="680" t="s">
        <v>41</v>
      </c>
      <c r="E3" s="127"/>
      <c r="F3" s="681" t="s">
        <v>37</v>
      </c>
      <c r="G3" s="681"/>
      <c r="H3" s="681"/>
      <c r="I3" s="682" t="s">
        <v>41</v>
      </c>
      <c r="J3" s="127"/>
      <c r="K3" s="683" t="s">
        <v>33</v>
      </c>
      <c r="L3" s="683"/>
      <c r="M3" s="683"/>
      <c r="N3" s="671" t="s">
        <v>41</v>
      </c>
    </row>
    <row r="4" spans="1:14" ht="17.25" x14ac:dyDescent="0.2">
      <c r="A4" s="672" t="s">
        <v>38</v>
      </c>
      <c r="B4" s="672"/>
      <c r="C4" s="672"/>
      <c r="D4" s="680"/>
      <c r="E4" s="181"/>
      <c r="F4" s="673" t="s">
        <v>39</v>
      </c>
      <c r="G4" s="673"/>
      <c r="H4" s="673"/>
      <c r="I4" s="682"/>
      <c r="J4" s="182"/>
      <c r="K4" s="674" t="s">
        <v>40</v>
      </c>
      <c r="L4" s="674"/>
      <c r="M4" s="674"/>
      <c r="N4" s="671"/>
    </row>
    <row r="5" spans="1:14" ht="17.25" x14ac:dyDescent="0.2">
      <c r="A5" s="675" t="s">
        <v>32</v>
      </c>
      <c r="B5" s="675"/>
      <c r="C5" s="675"/>
      <c r="D5" s="680"/>
      <c r="E5" s="181"/>
      <c r="F5" s="684" t="s">
        <v>32</v>
      </c>
      <c r="G5" s="684"/>
      <c r="H5" s="684"/>
      <c r="I5" s="682"/>
      <c r="J5" s="182"/>
      <c r="K5" s="685" t="s">
        <v>32</v>
      </c>
      <c r="L5" s="685"/>
      <c r="M5" s="685"/>
      <c r="N5" s="671"/>
    </row>
    <row r="6" spans="1:14" ht="17.25" x14ac:dyDescent="0.2">
      <c r="A6" s="676" t="s">
        <v>34</v>
      </c>
      <c r="B6" s="676"/>
      <c r="C6" s="676"/>
      <c r="D6" s="378">
        <v>0.5</v>
      </c>
      <c r="E6" s="181"/>
      <c r="F6" s="677" t="s">
        <v>34</v>
      </c>
      <c r="G6" s="677"/>
      <c r="H6" s="677"/>
      <c r="I6" s="379">
        <v>0.5</v>
      </c>
      <c r="J6" s="182"/>
      <c r="K6" s="678" t="s">
        <v>35</v>
      </c>
      <c r="L6" s="678"/>
      <c r="M6" s="678"/>
      <c r="N6" s="380">
        <v>0.5</v>
      </c>
    </row>
    <row r="7" spans="1:14" ht="17.25" x14ac:dyDescent="0.4">
      <c r="A7" s="676" t="s">
        <v>280</v>
      </c>
      <c r="B7" s="676"/>
      <c r="C7" s="676"/>
      <c r="D7" s="378">
        <v>1</v>
      </c>
      <c r="E7" s="381"/>
      <c r="F7" s="677" t="s">
        <v>280</v>
      </c>
      <c r="G7" s="677"/>
      <c r="H7" s="677"/>
      <c r="I7" s="379">
        <v>1</v>
      </c>
      <c r="J7" s="382"/>
      <c r="K7" s="678" t="s">
        <v>284</v>
      </c>
      <c r="L7" s="678"/>
      <c r="M7" s="678"/>
      <c r="N7" s="380">
        <v>1</v>
      </c>
    </row>
    <row r="8" spans="1:14" ht="17.25" x14ac:dyDescent="0.2">
      <c r="A8" s="686" t="s">
        <v>281</v>
      </c>
      <c r="B8" s="686"/>
      <c r="C8" s="686"/>
      <c r="D8" s="378">
        <v>1.5</v>
      </c>
      <c r="E8" s="177"/>
      <c r="F8" s="687" t="s">
        <v>281</v>
      </c>
      <c r="G8" s="687"/>
      <c r="H8" s="687"/>
      <c r="I8" s="379">
        <v>1.5</v>
      </c>
      <c r="J8" s="180"/>
      <c r="K8" s="688" t="s">
        <v>285</v>
      </c>
      <c r="L8" s="688"/>
      <c r="M8" s="688"/>
      <c r="N8" s="380">
        <v>1.5</v>
      </c>
    </row>
    <row r="9" spans="1:14" ht="14.25" x14ac:dyDescent="0.2">
      <c r="A9" s="686" t="s">
        <v>282</v>
      </c>
      <c r="B9" s="686"/>
      <c r="C9" s="686"/>
      <c r="D9" s="378">
        <v>2</v>
      </c>
      <c r="E9" s="182"/>
      <c r="F9" s="687" t="s">
        <v>282</v>
      </c>
      <c r="G9" s="687"/>
      <c r="H9" s="687"/>
      <c r="I9" s="379">
        <v>2</v>
      </c>
      <c r="J9" s="182"/>
      <c r="K9" s="688" t="s">
        <v>286</v>
      </c>
      <c r="L9" s="688"/>
      <c r="M9" s="688"/>
      <c r="N9" s="380">
        <v>2</v>
      </c>
    </row>
    <row r="10" spans="1:14" ht="14.25" x14ac:dyDescent="0.2">
      <c r="A10" s="686" t="s">
        <v>283</v>
      </c>
      <c r="B10" s="686"/>
      <c r="C10" s="686"/>
      <c r="D10" s="378">
        <v>2.5</v>
      </c>
      <c r="E10" s="182"/>
      <c r="F10" s="687" t="s">
        <v>283</v>
      </c>
      <c r="G10" s="687"/>
      <c r="H10" s="687"/>
      <c r="I10" s="379">
        <v>2.5</v>
      </c>
      <c r="J10" s="182"/>
      <c r="K10" s="688" t="s">
        <v>287</v>
      </c>
      <c r="L10" s="688"/>
      <c r="M10" s="688"/>
      <c r="N10" s="380">
        <v>2.5</v>
      </c>
    </row>
    <row r="11" spans="1:14" ht="14.25" x14ac:dyDescent="0.2">
      <c r="A11" s="676" t="s">
        <v>36</v>
      </c>
      <c r="B11" s="676"/>
      <c r="C11" s="676"/>
      <c r="D11" s="378">
        <v>3</v>
      </c>
      <c r="E11" s="182"/>
      <c r="F11" s="677" t="s">
        <v>36</v>
      </c>
      <c r="G11" s="677"/>
      <c r="H11" s="677"/>
      <c r="I11" s="379">
        <v>3</v>
      </c>
      <c r="J11" s="182"/>
      <c r="K11" s="688" t="s">
        <v>288</v>
      </c>
      <c r="L11" s="688"/>
      <c r="M11" s="688"/>
      <c r="N11" s="380">
        <v>3</v>
      </c>
    </row>
    <row r="12" spans="1:14" ht="14.25" x14ac:dyDescent="0.2">
      <c r="A12" s="182"/>
      <c r="B12" s="182"/>
      <c r="C12" s="186"/>
      <c r="D12" s="182"/>
      <c r="E12" s="182"/>
      <c r="F12" s="182"/>
      <c r="G12" s="182"/>
      <c r="H12" s="383"/>
      <c r="I12" s="384"/>
      <c r="J12" s="182"/>
      <c r="K12" s="688" t="s">
        <v>289</v>
      </c>
      <c r="L12" s="688"/>
      <c r="M12" s="688"/>
      <c r="N12" s="380">
        <v>3.5</v>
      </c>
    </row>
    <row r="13" spans="1:14" ht="14.25" x14ac:dyDescent="0.2">
      <c r="A13" s="182"/>
      <c r="B13" s="182"/>
      <c r="C13" s="186"/>
      <c r="D13" s="182"/>
      <c r="E13" s="182"/>
      <c r="F13" s="182"/>
      <c r="G13" s="182"/>
      <c r="H13" s="383"/>
      <c r="I13" s="384"/>
      <c r="J13" s="182"/>
      <c r="K13" s="678" t="s">
        <v>36</v>
      </c>
      <c r="L13" s="678"/>
      <c r="M13" s="678"/>
      <c r="N13" s="380">
        <v>4</v>
      </c>
    </row>
  </sheetData>
  <mergeCells count="32">
    <mergeCell ref="K12:M12"/>
    <mergeCell ref="K13:M13"/>
    <mergeCell ref="A10:C10"/>
    <mergeCell ref="F10:H10"/>
    <mergeCell ref="K10:M10"/>
    <mergeCell ref="A11:C11"/>
    <mergeCell ref="F11:H11"/>
    <mergeCell ref="K11:M11"/>
    <mergeCell ref="A8:C8"/>
    <mergeCell ref="F8:H8"/>
    <mergeCell ref="K8:M8"/>
    <mergeCell ref="A9:C9"/>
    <mergeCell ref="F9:H9"/>
    <mergeCell ref="K9:M9"/>
    <mergeCell ref="A7:C7"/>
    <mergeCell ref="F7:H7"/>
    <mergeCell ref="K7:M7"/>
    <mergeCell ref="A3:C3"/>
    <mergeCell ref="D3:D5"/>
    <mergeCell ref="F3:H3"/>
    <mergeCell ref="I3:I5"/>
    <mergeCell ref="K3:M3"/>
    <mergeCell ref="F5:H5"/>
    <mergeCell ref="K5:M5"/>
    <mergeCell ref="A6:C6"/>
    <mergeCell ref="F6:H6"/>
    <mergeCell ref="K6:M6"/>
    <mergeCell ref="N3:N5"/>
    <mergeCell ref="A4:C4"/>
    <mergeCell ref="F4:H4"/>
    <mergeCell ref="K4:M4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>
      <selection activeCell="B4" sqref="B4"/>
    </sheetView>
  </sheetViews>
  <sheetFormatPr defaultRowHeight="36" customHeight="1" x14ac:dyDescent="0.2"/>
  <cols>
    <col min="1" max="1" width="37" style="38" customWidth="1"/>
    <col min="2" max="2" width="11.75" style="457" customWidth="1"/>
    <col min="3" max="3" width="11.75" style="458" customWidth="1"/>
    <col min="4" max="4" width="11.75" style="457" customWidth="1"/>
    <col min="5" max="5" width="11.75" style="458" customWidth="1"/>
    <col min="6" max="6" width="11.75" style="457" customWidth="1"/>
    <col min="7" max="7" width="11.75" style="458" customWidth="1"/>
  </cols>
  <sheetData>
    <row r="1" spans="1:7" ht="28.5" customHeight="1" x14ac:dyDescent="0.2">
      <c r="A1" s="437" t="s">
        <v>1111</v>
      </c>
      <c r="B1" s="690" t="s">
        <v>62</v>
      </c>
      <c r="C1" s="689" t="s">
        <v>63</v>
      </c>
      <c r="D1" s="689" t="s">
        <v>64</v>
      </c>
      <c r="E1" s="689" t="s">
        <v>65</v>
      </c>
      <c r="F1" s="689" t="s">
        <v>66</v>
      </c>
      <c r="G1" s="689" t="s">
        <v>67</v>
      </c>
    </row>
    <row r="2" spans="1:7" ht="28.5" customHeight="1" x14ac:dyDescent="0.2">
      <c r="A2" s="438" t="s">
        <v>60</v>
      </c>
      <c r="B2" s="690"/>
      <c r="C2" s="689"/>
      <c r="D2" s="689"/>
      <c r="E2" s="689"/>
      <c r="F2" s="689"/>
      <c r="G2" s="689"/>
    </row>
    <row r="3" spans="1:7" ht="28.5" customHeight="1" x14ac:dyDescent="0.2">
      <c r="A3" s="439" t="s">
        <v>1110</v>
      </c>
      <c r="B3" s="690"/>
      <c r="C3" s="689"/>
      <c r="D3" s="689"/>
      <c r="E3" s="689"/>
      <c r="F3" s="689"/>
      <c r="G3" s="689"/>
    </row>
    <row r="4" spans="1:7" s="451" customFormat="1" ht="26.25" customHeight="1" x14ac:dyDescent="0.3">
      <c r="A4" s="449" t="s">
        <v>68</v>
      </c>
      <c r="B4" s="450" t="s">
        <v>69</v>
      </c>
      <c r="C4" s="450" t="s">
        <v>69</v>
      </c>
      <c r="D4" s="450" t="s">
        <v>69</v>
      </c>
      <c r="E4" s="450" t="s">
        <v>69</v>
      </c>
      <c r="F4" s="450" t="s">
        <v>69</v>
      </c>
      <c r="G4" s="450" t="s">
        <v>69</v>
      </c>
    </row>
    <row r="5" spans="1:7" s="451" customFormat="1" ht="26.25" customHeight="1" x14ac:dyDescent="0.3">
      <c r="A5" s="452" t="s">
        <v>70</v>
      </c>
      <c r="B5" s="453" t="s">
        <v>69</v>
      </c>
      <c r="C5" s="454" t="s">
        <v>71</v>
      </c>
      <c r="D5" s="455" t="s">
        <v>72</v>
      </c>
      <c r="E5" s="455" t="s">
        <v>72</v>
      </c>
      <c r="F5" s="455" t="s">
        <v>72</v>
      </c>
      <c r="G5" s="455" t="s">
        <v>72</v>
      </c>
    </row>
    <row r="6" spans="1:7" s="451" customFormat="1" ht="26.25" customHeight="1" x14ac:dyDescent="0.3">
      <c r="A6" s="452" t="s">
        <v>73</v>
      </c>
      <c r="B6" s="453" t="s">
        <v>69</v>
      </c>
      <c r="C6" s="456" t="s">
        <v>74</v>
      </c>
      <c r="D6" s="454" t="s">
        <v>71</v>
      </c>
      <c r="E6" s="455" t="s">
        <v>72</v>
      </c>
      <c r="F6" s="455" t="s">
        <v>72</v>
      </c>
      <c r="G6" s="455" t="s">
        <v>72</v>
      </c>
    </row>
    <row r="7" spans="1:7" s="451" customFormat="1" ht="26.25" customHeight="1" x14ac:dyDescent="0.3">
      <c r="A7" s="452" t="s">
        <v>75</v>
      </c>
      <c r="B7" s="453" t="s">
        <v>69</v>
      </c>
      <c r="C7" s="456" t="s">
        <v>76</v>
      </c>
      <c r="D7" s="456" t="s">
        <v>74</v>
      </c>
      <c r="E7" s="454" t="s">
        <v>71</v>
      </c>
      <c r="F7" s="455" t="s">
        <v>72</v>
      </c>
      <c r="G7" s="455" t="s">
        <v>72</v>
      </c>
    </row>
    <row r="8" spans="1:7" s="451" customFormat="1" ht="26.25" customHeight="1" x14ac:dyDescent="0.3">
      <c r="A8" s="452" t="s">
        <v>77</v>
      </c>
      <c r="B8" s="453" t="s">
        <v>69</v>
      </c>
      <c r="C8" s="456" t="s">
        <v>78</v>
      </c>
      <c r="D8" s="456" t="s">
        <v>76</v>
      </c>
      <c r="E8" s="456" t="s">
        <v>74</v>
      </c>
      <c r="F8" s="454" t="s">
        <v>71</v>
      </c>
      <c r="G8" s="455" t="s">
        <v>72</v>
      </c>
    </row>
    <row r="9" spans="1:7" s="451" customFormat="1" ht="26.25" customHeight="1" x14ac:dyDescent="0.3">
      <c r="A9" s="452" t="s">
        <v>79</v>
      </c>
      <c r="B9" s="453" t="s">
        <v>69</v>
      </c>
      <c r="C9" s="453" t="s">
        <v>69</v>
      </c>
      <c r="D9" s="456" t="s">
        <v>78</v>
      </c>
      <c r="E9" s="456" t="s">
        <v>76</v>
      </c>
      <c r="F9" s="456" t="s">
        <v>74</v>
      </c>
      <c r="G9" s="454" t="s">
        <v>71</v>
      </c>
    </row>
    <row r="65" spans="1:1" ht="36" customHeight="1" x14ac:dyDescent="0.2">
      <c r="A65" s="68"/>
    </row>
  </sheetData>
  <mergeCells count="6">
    <mergeCell ref="G1:G3"/>
    <mergeCell ref="B1:B3"/>
    <mergeCell ref="C1:C3"/>
    <mergeCell ref="D1:D3"/>
    <mergeCell ref="E1:E3"/>
    <mergeCell ref="F1:F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39"/>
  <sheetViews>
    <sheetView showGridLines="0" zoomScale="90" zoomScaleNormal="90" workbookViewId="0">
      <pane ySplit="1" topLeftCell="A65" activePane="bottomLeft" state="frozen"/>
      <selection pane="bottomLeft" activeCell="B27" sqref="B27:O27"/>
    </sheetView>
  </sheetViews>
  <sheetFormatPr defaultColWidth="9.125" defaultRowHeight="14.25" x14ac:dyDescent="0.2"/>
  <cols>
    <col min="1" max="1" width="7.75" style="463" customWidth="1"/>
    <col min="2" max="2" width="5.125" style="463" customWidth="1"/>
    <col min="3" max="3" width="6" style="463" customWidth="1"/>
    <col min="4" max="4" width="11" style="463" customWidth="1"/>
    <col min="5" max="5" width="19.875" style="463" customWidth="1"/>
    <col min="6" max="6" width="2.875" style="463" customWidth="1"/>
    <col min="7" max="8" width="9.125" style="463"/>
    <col min="9" max="9" width="3" style="463" customWidth="1"/>
    <col min="10" max="12" width="9.125" style="463"/>
    <col min="13" max="13" width="11.375" style="463" customWidth="1"/>
    <col min="14" max="14" width="9.125" style="463"/>
    <col min="15" max="15" width="11.375" style="463" customWidth="1"/>
    <col min="16" max="16" width="9.125" style="463"/>
    <col min="17" max="17" width="9.125" style="463" customWidth="1"/>
    <col min="18" max="18" width="11.375" style="463" customWidth="1"/>
    <col min="19" max="19" width="9.125" style="463"/>
    <col min="20" max="20" width="11.125" style="463" customWidth="1"/>
    <col min="21" max="22" width="9.125" style="463"/>
    <col min="23" max="23" width="11.375" style="463" customWidth="1"/>
    <col min="24" max="16384" width="9.125" style="463"/>
  </cols>
  <sheetData>
    <row r="1" spans="1:34" ht="45.75" customHeight="1" x14ac:dyDescent="0.2">
      <c r="A1" s="461"/>
      <c r="B1" s="461"/>
      <c r="C1" s="461"/>
      <c r="D1" s="461"/>
      <c r="E1" s="461"/>
      <c r="F1" s="461"/>
      <c r="G1" s="461"/>
      <c r="H1" s="461"/>
      <c r="I1" s="461"/>
      <c r="J1" s="462"/>
      <c r="K1" s="713" t="s">
        <v>290</v>
      </c>
      <c r="L1" s="714"/>
      <c r="M1" s="714"/>
      <c r="N1" s="714"/>
      <c r="O1" s="714"/>
      <c r="P1" s="714"/>
      <c r="Q1" s="715"/>
      <c r="R1" s="462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</row>
    <row r="2" spans="1:34" ht="27" customHeight="1" x14ac:dyDescent="0.2">
      <c r="A2" s="461"/>
      <c r="B2" s="464" t="s">
        <v>254</v>
      </c>
      <c r="C2" s="461"/>
      <c r="D2" s="461"/>
      <c r="E2" s="461"/>
      <c r="F2" s="461"/>
      <c r="G2" s="461"/>
      <c r="H2" s="461"/>
      <c r="I2" s="461"/>
      <c r="J2" s="462"/>
      <c r="K2" s="716" t="s">
        <v>300</v>
      </c>
      <c r="L2" s="716"/>
      <c r="M2" s="716"/>
      <c r="N2" s="716"/>
      <c r="O2" s="716"/>
      <c r="P2" s="716"/>
      <c r="Q2" s="716"/>
      <c r="R2" s="462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</row>
    <row r="3" spans="1:34" ht="15.75" customHeight="1" x14ac:dyDescent="0.2">
      <c r="A3" s="461"/>
      <c r="B3" s="461"/>
      <c r="C3" s="465" t="s">
        <v>268</v>
      </c>
      <c r="D3" s="466"/>
      <c r="E3" s="461"/>
      <c r="F3" s="461"/>
      <c r="G3" s="461"/>
      <c r="H3" s="461"/>
      <c r="I3" s="461"/>
      <c r="J3" s="462"/>
      <c r="K3" s="717" t="s">
        <v>516</v>
      </c>
      <c r="L3" s="717"/>
      <c r="M3" s="717"/>
      <c r="N3" s="717"/>
      <c r="O3" s="717"/>
      <c r="P3" s="717"/>
      <c r="Q3" s="717"/>
      <c r="R3" s="462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</row>
    <row r="4" spans="1:34" ht="15.75" customHeight="1" x14ac:dyDescent="0.2">
      <c r="A4" s="461"/>
      <c r="B4" s="461"/>
      <c r="C4" s="461"/>
      <c r="D4" s="461" t="s">
        <v>257</v>
      </c>
      <c r="E4" s="461"/>
      <c r="F4" s="461"/>
      <c r="G4" s="461"/>
      <c r="H4" s="461"/>
      <c r="I4" s="461"/>
      <c r="J4" s="462"/>
      <c r="K4" s="717" t="s">
        <v>301</v>
      </c>
      <c r="L4" s="717"/>
      <c r="M4" s="717"/>
      <c r="N4" s="717"/>
      <c r="O4" s="717"/>
      <c r="P4" s="717"/>
      <c r="Q4" s="717"/>
      <c r="R4" s="462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</row>
    <row r="5" spans="1:34" ht="15.75" customHeight="1" x14ac:dyDescent="0.2">
      <c r="A5" s="461"/>
      <c r="B5" s="461"/>
      <c r="C5" s="461"/>
      <c r="D5" s="461" t="s">
        <v>258</v>
      </c>
      <c r="E5" s="461"/>
      <c r="F5" s="461"/>
      <c r="G5" s="461"/>
      <c r="H5" s="461"/>
      <c r="I5" s="461"/>
      <c r="J5" s="462"/>
      <c r="K5" s="717" t="s">
        <v>302</v>
      </c>
      <c r="L5" s="717"/>
      <c r="M5" s="717"/>
      <c r="N5" s="717"/>
      <c r="O5" s="717"/>
      <c r="P5" s="717"/>
      <c r="Q5" s="717"/>
      <c r="R5" s="462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</row>
    <row r="6" spans="1:34" ht="15.75" customHeight="1" x14ac:dyDescent="0.2">
      <c r="A6" s="461"/>
      <c r="B6" s="461"/>
      <c r="C6" s="461"/>
      <c r="D6" s="461"/>
      <c r="E6" s="461" t="s">
        <v>4</v>
      </c>
      <c r="F6" s="461"/>
      <c r="G6" s="461"/>
      <c r="H6" s="461"/>
      <c r="I6" s="461"/>
      <c r="J6" s="462"/>
      <c r="K6" s="462"/>
      <c r="L6" s="462"/>
      <c r="M6" s="462"/>
      <c r="N6" s="462"/>
      <c r="O6" s="462"/>
      <c r="P6" s="462"/>
      <c r="Q6" s="462"/>
      <c r="R6" s="462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</row>
    <row r="7" spans="1:34" ht="15.75" customHeight="1" x14ac:dyDescent="0.2">
      <c r="A7" s="461"/>
      <c r="B7" s="461"/>
      <c r="C7" s="461"/>
      <c r="D7" s="461"/>
      <c r="E7" s="461" t="s">
        <v>259</v>
      </c>
      <c r="F7" s="461"/>
      <c r="G7" s="461"/>
      <c r="H7" s="461"/>
      <c r="I7" s="461"/>
      <c r="J7" s="461"/>
      <c r="K7" s="467" t="s">
        <v>517</v>
      </c>
      <c r="L7" s="468"/>
      <c r="M7" s="468"/>
      <c r="N7" s="468"/>
      <c r="O7" s="468"/>
      <c r="P7" s="462"/>
      <c r="Q7" s="462"/>
      <c r="R7" s="462"/>
      <c r="S7" s="462"/>
      <c r="T7" s="462"/>
      <c r="U7" s="462"/>
      <c r="V7" s="462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</row>
    <row r="8" spans="1:34" ht="15.75" customHeight="1" x14ac:dyDescent="0.2">
      <c r="A8" s="461"/>
      <c r="B8" s="461"/>
      <c r="C8" s="461"/>
      <c r="D8" s="461"/>
      <c r="E8" s="461" t="s">
        <v>260</v>
      </c>
      <c r="F8" s="461"/>
      <c r="G8" s="461"/>
      <c r="H8" s="461"/>
      <c r="I8" s="461"/>
      <c r="J8" s="461"/>
      <c r="K8" s="467" t="s">
        <v>520</v>
      </c>
      <c r="L8" s="468"/>
      <c r="M8" s="468"/>
      <c r="N8" s="468"/>
      <c r="O8" s="468"/>
      <c r="P8" s="462"/>
      <c r="Q8" s="462"/>
      <c r="R8" s="462"/>
      <c r="S8" s="462"/>
      <c r="T8" s="462"/>
      <c r="U8" s="462"/>
      <c r="V8" s="462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</row>
    <row r="9" spans="1:34" ht="15.75" customHeight="1" x14ac:dyDescent="0.2">
      <c r="A9" s="461"/>
      <c r="B9" s="461"/>
      <c r="C9" s="461"/>
      <c r="D9" s="461"/>
      <c r="E9" s="461" t="s">
        <v>157</v>
      </c>
      <c r="F9" s="461"/>
      <c r="G9" s="461"/>
      <c r="H9" s="461"/>
      <c r="I9" s="461"/>
      <c r="J9" s="461"/>
      <c r="K9" s="467" t="s">
        <v>525</v>
      </c>
      <c r="L9" s="468"/>
      <c r="M9" s="468"/>
      <c r="N9" s="468"/>
      <c r="O9" s="468"/>
      <c r="P9" s="462"/>
      <c r="Q9" s="462"/>
      <c r="R9" s="462"/>
      <c r="S9" s="462"/>
      <c r="T9" s="462"/>
      <c r="U9" s="462"/>
      <c r="V9" s="462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</row>
    <row r="10" spans="1:34" ht="15.75" customHeight="1" x14ac:dyDescent="0.2">
      <c r="A10" s="461"/>
      <c r="B10" s="461"/>
      <c r="C10" s="461"/>
      <c r="D10" s="461"/>
      <c r="E10" s="461" t="s">
        <v>158</v>
      </c>
      <c r="F10" s="461"/>
      <c r="G10" s="461"/>
      <c r="H10" s="461"/>
      <c r="I10" s="461"/>
      <c r="J10" s="461"/>
      <c r="K10" s="467" t="s">
        <v>519</v>
      </c>
      <c r="L10" s="467"/>
      <c r="M10" s="467"/>
      <c r="N10" s="467"/>
      <c r="O10" s="467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</row>
    <row r="11" spans="1:34" ht="15.75" customHeight="1" x14ac:dyDescent="0.2">
      <c r="A11" s="461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</row>
    <row r="12" spans="1:34" ht="5.2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 spans="1:34" ht="24.75" customHeight="1" x14ac:dyDescent="0.2">
      <c r="A13" s="85"/>
      <c r="B13" s="86" t="s">
        <v>255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1:34" ht="15" thickBot="1" x14ac:dyDescent="0.25">
      <c r="A14" s="85"/>
      <c r="B14" s="85"/>
      <c r="C14" s="1" t="s">
        <v>252</v>
      </c>
      <c r="D14" s="2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1:34" ht="15" thickBot="1" x14ac:dyDescent="0.25">
      <c r="A15" s="85"/>
      <c r="B15" s="85"/>
      <c r="C15" s="85"/>
      <c r="D15" s="85" t="s">
        <v>256</v>
      </c>
      <c r="E15" s="85"/>
      <c r="F15" s="95"/>
      <c r="G15" s="85" t="s">
        <v>253</v>
      </c>
      <c r="H15" s="85"/>
      <c r="I15" s="85" t="s">
        <v>267</v>
      </c>
      <c r="J15" s="85"/>
      <c r="K15" s="85"/>
      <c r="L15" s="85" t="s">
        <v>298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</row>
    <row r="16" spans="1:34" x14ac:dyDescent="0.2">
      <c r="A16" s="85"/>
      <c r="B16" s="85"/>
      <c r="C16" s="85"/>
      <c r="D16" s="85" t="s">
        <v>261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1:34" ht="5.25" customHeight="1" x14ac:dyDescent="0.2">
      <c r="A17" s="461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</row>
    <row r="18" spans="1:34" ht="24.75" customHeight="1" x14ac:dyDescent="0.2">
      <c r="A18" s="461"/>
      <c r="B18" s="464" t="s">
        <v>262</v>
      </c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</row>
    <row r="19" spans="1:34" x14ac:dyDescent="0.2">
      <c r="A19" s="461"/>
      <c r="B19" s="461"/>
      <c r="C19" s="89" t="s">
        <v>1100</v>
      </c>
      <c r="D19" s="90"/>
      <c r="E19" s="90"/>
      <c r="F19" s="9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</row>
    <row r="20" spans="1:34" ht="15" thickBot="1" x14ac:dyDescent="0.25">
      <c r="A20" s="461"/>
      <c r="B20" s="461"/>
      <c r="C20" s="92" t="s">
        <v>1101</v>
      </c>
      <c r="D20" s="93"/>
      <c r="E20" s="93"/>
      <c r="F20" s="94"/>
      <c r="G20" s="469" t="s">
        <v>299</v>
      </c>
      <c r="H20" s="469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</row>
    <row r="21" spans="1:34" ht="15" thickBot="1" x14ac:dyDescent="0.25">
      <c r="A21" s="461"/>
      <c r="B21" s="461"/>
      <c r="C21" s="461"/>
      <c r="D21" s="461" t="s">
        <v>1102</v>
      </c>
      <c r="E21" s="461"/>
      <c r="F21" s="482"/>
      <c r="G21" s="461" t="s">
        <v>253</v>
      </c>
      <c r="H21" s="461"/>
      <c r="I21" s="461" t="s">
        <v>267</v>
      </c>
      <c r="J21" s="461"/>
      <c r="K21" s="461"/>
      <c r="L21" s="461" t="s">
        <v>298</v>
      </c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</row>
    <row r="22" spans="1:34" x14ac:dyDescent="0.2">
      <c r="A22" s="461"/>
      <c r="B22" s="461"/>
      <c r="C22" s="461"/>
      <c r="D22" s="461" t="s">
        <v>1103</v>
      </c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</row>
    <row r="23" spans="1:34" x14ac:dyDescent="0.2">
      <c r="A23" s="461"/>
      <c r="B23" s="461"/>
      <c r="C23" s="461"/>
      <c r="D23" s="461" t="s">
        <v>1104</v>
      </c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</row>
    <row r="24" spans="1:34" ht="3.75" customHeight="1" x14ac:dyDescent="0.2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</row>
    <row r="25" spans="1:34" ht="18.75" customHeight="1" x14ac:dyDescent="0.2">
      <c r="A25" s="461"/>
      <c r="B25" s="461"/>
      <c r="C25" s="461"/>
      <c r="D25" s="695" t="s">
        <v>276</v>
      </c>
      <c r="E25" s="695"/>
      <c r="F25" s="695"/>
      <c r="G25" s="695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</row>
    <row r="26" spans="1:34" ht="5.25" customHeight="1" x14ac:dyDescent="0.2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</row>
    <row r="27" spans="1:34" ht="18.75" customHeight="1" x14ac:dyDescent="0.2">
      <c r="A27" s="460"/>
      <c r="B27" s="703" t="s">
        <v>514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</row>
    <row r="28" spans="1:34" ht="5.25" customHeight="1" x14ac:dyDescent="0.2">
      <c r="A28" s="460"/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</row>
    <row r="29" spans="1:34" ht="24.75" customHeight="1" x14ac:dyDescent="0.2">
      <c r="A29" s="461"/>
      <c r="B29" s="464" t="s">
        <v>274</v>
      </c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</row>
    <row r="30" spans="1:34" x14ac:dyDescent="0.2">
      <c r="A30" s="461"/>
      <c r="B30" s="461"/>
      <c r="C30" s="696" t="s">
        <v>266</v>
      </c>
      <c r="D30" s="697"/>
      <c r="E30" s="87" t="s">
        <v>247</v>
      </c>
      <c r="F30" s="87"/>
      <c r="G30" s="87"/>
      <c r="H30" s="87"/>
      <c r="I30" s="87"/>
      <c r="J30" s="87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</row>
    <row r="31" spans="1:34" x14ac:dyDescent="0.2">
      <c r="A31" s="461"/>
      <c r="B31" s="461"/>
      <c r="C31" s="461"/>
      <c r="D31" s="461" t="s">
        <v>270</v>
      </c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</row>
    <row r="32" spans="1:34" x14ac:dyDescent="0.2">
      <c r="A32" s="461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</row>
    <row r="33" spans="1:34" x14ac:dyDescent="0.2">
      <c r="A33" s="461"/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</row>
    <row r="34" spans="1:34" x14ac:dyDescent="0.2">
      <c r="A34" s="461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</row>
    <row r="35" spans="1:34" x14ac:dyDescent="0.2">
      <c r="A35" s="461"/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</row>
    <row r="36" spans="1:34" x14ac:dyDescent="0.2">
      <c r="A36" s="461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</row>
    <row r="37" spans="1:34" x14ac:dyDescent="0.2">
      <c r="A37" s="461"/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</row>
    <row r="38" spans="1:34" x14ac:dyDescent="0.2">
      <c r="A38" s="461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</row>
    <row r="39" spans="1:34" x14ac:dyDescent="0.2">
      <c r="A39" s="461"/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</row>
    <row r="40" spans="1:34" x14ac:dyDescent="0.2">
      <c r="A40" s="461"/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</row>
    <row r="41" spans="1:34" x14ac:dyDescent="0.2">
      <c r="A41" s="461"/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</row>
    <row r="42" spans="1:34" x14ac:dyDescent="0.2">
      <c r="A42" s="461"/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</row>
    <row r="43" spans="1:34" x14ac:dyDescent="0.2">
      <c r="A43" s="461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</row>
    <row r="44" spans="1:34" x14ac:dyDescent="0.2">
      <c r="A44" s="461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</row>
    <row r="45" spans="1:34" x14ac:dyDescent="0.2">
      <c r="A45" s="461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</row>
    <row r="46" spans="1:34" ht="15" x14ac:dyDescent="0.2">
      <c r="A46" s="461"/>
      <c r="B46" s="461"/>
      <c r="C46" s="461"/>
      <c r="D46" s="461" t="s">
        <v>1113</v>
      </c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</row>
    <row r="47" spans="1:34" x14ac:dyDescent="0.2">
      <c r="A47" s="461"/>
      <c r="B47" s="461"/>
      <c r="C47" s="461"/>
      <c r="D47" s="461" t="s">
        <v>272</v>
      </c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</row>
    <row r="48" spans="1:34" x14ac:dyDescent="0.2">
      <c r="A48" s="461"/>
      <c r="B48" s="461"/>
      <c r="C48" s="461"/>
      <c r="D48" s="461"/>
      <c r="E48" s="461" t="s">
        <v>269</v>
      </c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</row>
    <row r="49" spans="1:34" x14ac:dyDescent="0.2">
      <c r="A49" s="461"/>
      <c r="B49" s="461"/>
      <c r="C49" s="698" t="s">
        <v>271</v>
      </c>
      <c r="D49" s="699"/>
      <c r="E49" s="88" t="s">
        <v>244</v>
      </c>
      <c r="F49" s="88"/>
      <c r="G49" s="88"/>
      <c r="H49" s="88"/>
      <c r="I49" s="88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1"/>
      <c r="AD49" s="461"/>
      <c r="AE49" s="461"/>
      <c r="AF49" s="461"/>
      <c r="AG49" s="461"/>
      <c r="AH49" s="461"/>
    </row>
    <row r="50" spans="1:34" x14ac:dyDescent="0.2">
      <c r="A50" s="461"/>
      <c r="B50" s="461"/>
      <c r="C50" s="461"/>
      <c r="D50" s="461" t="s">
        <v>273</v>
      </c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</row>
    <row r="51" spans="1:34" x14ac:dyDescent="0.2">
      <c r="A51" s="461"/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</row>
    <row r="52" spans="1:34" s="85" customFormat="1" x14ac:dyDescent="0.2"/>
    <row r="53" spans="1:34" s="473" customFormat="1" ht="24.75" customHeight="1" x14ac:dyDescent="0.2">
      <c r="A53" s="85"/>
      <c r="B53" s="86" t="s">
        <v>1146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1:34" s="85" customFormat="1" ht="29.25" customHeight="1" x14ac:dyDescent="0.2">
      <c r="O54" s="474" t="s">
        <v>1132</v>
      </c>
    </row>
    <row r="55" spans="1:34" s="85" customFormat="1" ht="15" thickBot="1" x14ac:dyDescent="0.25">
      <c r="B55" s="474" t="s">
        <v>1123</v>
      </c>
      <c r="L55" s="704" t="s">
        <v>1121</v>
      </c>
      <c r="M55" s="704"/>
      <c r="O55" s="474" t="s">
        <v>1121</v>
      </c>
      <c r="Q55" s="85" t="s">
        <v>1132</v>
      </c>
      <c r="V55" s="85" t="s">
        <v>1132</v>
      </c>
    </row>
    <row r="56" spans="1:34" s="85" customFormat="1" ht="15" thickBot="1" x14ac:dyDescent="0.25">
      <c r="B56" s="474" t="s">
        <v>1124</v>
      </c>
      <c r="L56" s="692" t="s">
        <v>1115</v>
      </c>
      <c r="M56" s="692"/>
      <c r="O56" s="475" t="s">
        <v>1118</v>
      </c>
      <c r="Q56" s="691" t="s">
        <v>1125</v>
      </c>
      <c r="R56" s="691"/>
      <c r="T56" s="691" t="s">
        <v>1127</v>
      </c>
      <c r="U56" s="691"/>
      <c r="W56" s="691" t="s">
        <v>1133</v>
      </c>
      <c r="X56" s="691"/>
    </row>
    <row r="57" spans="1:34" s="85" customFormat="1" ht="21.75" customHeight="1" thickBot="1" x14ac:dyDescent="0.25">
      <c r="B57" s="705" t="s">
        <v>1122</v>
      </c>
      <c r="D57" s="707" t="s">
        <v>247</v>
      </c>
      <c r="E57" s="708"/>
      <c r="F57" s="708"/>
      <c r="G57" s="708"/>
      <c r="H57" s="708"/>
      <c r="I57" s="708"/>
      <c r="J57" s="709"/>
      <c r="L57" s="693" t="s">
        <v>1114</v>
      </c>
      <c r="M57" s="476" t="s">
        <v>1116</v>
      </c>
      <c r="O57" s="476" t="s">
        <v>1119</v>
      </c>
      <c r="Q57" s="476" t="s">
        <v>1126</v>
      </c>
      <c r="R57" s="476">
        <v>1</v>
      </c>
    </row>
    <row r="58" spans="1:34" s="85" customFormat="1" ht="21.75" customHeight="1" thickBot="1" x14ac:dyDescent="0.25">
      <c r="B58" s="706"/>
      <c r="D58" s="710" t="s">
        <v>244</v>
      </c>
      <c r="E58" s="711"/>
      <c r="F58" s="711"/>
      <c r="G58" s="711"/>
      <c r="H58" s="711"/>
      <c r="I58" s="711"/>
      <c r="J58" s="712"/>
      <c r="L58" s="694"/>
      <c r="M58" s="477" t="s">
        <v>1117</v>
      </c>
      <c r="O58" s="477" t="s">
        <v>1120</v>
      </c>
      <c r="Q58" s="474" t="s">
        <v>1129</v>
      </c>
      <c r="R58" s="85" t="s">
        <v>1118</v>
      </c>
      <c r="T58" s="478" t="s">
        <v>1128</v>
      </c>
      <c r="U58" s="478">
        <v>4</v>
      </c>
      <c r="W58" s="478" t="s">
        <v>1135</v>
      </c>
      <c r="X58" s="478" t="s">
        <v>1134</v>
      </c>
    </row>
    <row r="59" spans="1:34" s="85" customFormat="1" x14ac:dyDescent="0.2">
      <c r="L59" s="474" t="s">
        <v>1130</v>
      </c>
      <c r="M59" s="474" t="s">
        <v>1131</v>
      </c>
      <c r="Q59" s="474" t="s">
        <v>1131</v>
      </c>
      <c r="T59" s="474" t="s">
        <v>1129</v>
      </c>
      <c r="U59" s="85" t="s">
        <v>1118</v>
      </c>
      <c r="W59" s="474" t="s">
        <v>1129</v>
      </c>
      <c r="X59" s="85" t="s">
        <v>1118</v>
      </c>
    </row>
    <row r="60" spans="1:34" s="85" customFormat="1" x14ac:dyDescent="0.2">
      <c r="T60" s="474" t="s">
        <v>1131</v>
      </c>
      <c r="W60" s="474" t="s">
        <v>1131</v>
      </c>
    </row>
    <row r="61" spans="1:34" s="85" customFormat="1" x14ac:dyDescent="0.2">
      <c r="P61" s="85" t="s">
        <v>1132</v>
      </c>
    </row>
    <row r="62" spans="1:34" s="85" customFormat="1" x14ac:dyDescent="0.2">
      <c r="R62" s="85" t="s">
        <v>1132</v>
      </c>
    </row>
    <row r="63" spans="1:34" s="473" customFormat="1" x14ac:dyDescent="0.2">
      <c r="A63" s="461"/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</row>
    <row r="64" spans="1:34" s="473" customFormat="1" ht="24.75" customHeight="1" x14ac:dyDescent="0.2">
      <c r="A64" s="461"/>
      <c r="B64" s="464" t="s">
        <v>1139</v>
      </c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</row>
    <row r="65" spans="1:34" s="473" customFormat="1" x14ac:dyDescent="0.2">
      <c r="A65" s="461"/>
      <c r="B65" s="461"/>
      <c r="C65" s="700" t="s">
        <v>275</v>
      </c>
      <c r="D65" s="701"/>
      <c r="E65" s="702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</row>
    <row r="66" spans="1:34" s="473" customFormat="1" x14ac:dyDescent="0.2">
      <c r="A66" s="461"/>
      <c r="B66" s="461"/>
      <c r="C66" s="461"/>
      <c r="D66" s="461" t="s">
        <v>1140</v>
      </c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</row>
    <row r="67" spans="1:34" s="473" customFormat="1" x14ac:dyDescent="0.2">
      <c r="A67" s="461"/>
      <c r="B67" s="461"/>
      <c r="C67" s="461"/>
      <c r="D67" s="461" t="s">
        <v>1141</v>
      </c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</row>
    <row r="68" spans="1:34" s="473" customFormat="1" x14ac:dyDescent="0.2">
      <c r="A68" s="46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</row>
    <row r="69" spans="1:34" s="473" customFormat="1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</row>
    <row r="70" spans="1:34" ht="24.75" customHeight="1" x14ac:dyDescent="0.2">
      <c r="A70" s="85"/>
      <c r="B70" s="86" t="s">
        <v>1142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</row>
    <row r="71" spans="1:34" s="460" customFormat="1" x14ac:dyDescent="0.2">
      <c r="A71" s="85"/>
      <c r="B71" s="85"/>
      <c r="C71" s="85" t="s">
        <v>1143</v>
      </c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</row>
    <row r="72" spans="1:34" s="460" customFormat="1" x14ac:dyDescent="0.2">
      <c r="A72" s="85"/>
      <c r="B72" s="85"/>
      <c r="C72" s="85" t="s">
        <v>1144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</row>
    <row r="73" spans="1:34" s="460" customFormat="1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</row>
    <row r="74" spans="1:34" s="460" customFormat="1" x14ac:dyDescent="0.2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</row>
    <row r="75" spans="1:34" s="460" customFormat="1" x14ac:dyDescent="0.2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</row>
    <row r="76" spans="1:34" s="460" customFormat="1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</row>
    <row r="77" spans="1:34" s="460" customFormat="1" x14ac:dyDescent="0.2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</row>
    <row r="78" spans="1:34" s="460" customFormat="1" x14ac:dyDescent="0.2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</row>
    <row r="79" spans="1:34" s="460" customFormat="1" x14ac:dyDescent="0.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</row>
    <row r="80" spans="1:34" s="460" customFormat="1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</row>
    <row r="81" spans="1:34" s="460" customFormat="1" x14ac:dyDescent="0.2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</row>
    <row r="82" spans="1:34" s="460" customFormat="1" x14ac:dyDescent="0.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</row>
    <row r="83" spans="1:34" s="460" customFormat="1" x14ac:dyDescent="0.2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</row>
    <row r="84" spans="1:34" s="460" customFormat="1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</row>
    <row r="85" spans="1:34" s="460" customFormat="1" x14ac:dyDescent="0.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</row>
    <row r="86" spans="1:34" s="460" customFormat="1" x14ac:dyDescent="0.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</row>
    <row r="87" spans="1:34" s="460" customFormat="1" x14ac:dyDescent="0.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</row>
    <row r="88" spans="1:34" s="460" customFormat="1" x14ac:dyDescent="0.2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</row>
    <row r="89" spans="1:34" s="460" customFormat="1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</row>
    <row r="90" spans="1:34" s="460" customFormat="1" x14ac:dyDescent="0.2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</row>
    <row r="91" spans="1:34" s="460" customFormat="1" x14ac:dyDescent="0.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</row>
    <row r="92" spans="1:34" s="460" customFormat="1" x14ac:dyDescent="0.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</row>
    <row r="93" spans="1:34" s="460" customFormat="1" x14ac:dyDescent="0.2">
      <c r="A93" s="85"/>
      <c r="B93" s="85"/>
      <c r="C93" s="85" t="s">
        <v>1145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</row>
    <row r="94" spans="1:34" s="460" customFormat="1" x14ac:dyDescent="0.2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</row>
    <row r="95" spans="1:34" s="460" customFormat="1" x14ac:dyDescent="0.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</row>
    <row r="96" spans="1:34" s="460" customFormat="1" x14ac:dyDescent="0.2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</row>
    <row r="97" spans="1:34" s="460" customFormat="1" x14ac:dyDescent="0.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</row>
    <row r="98" spans="1:34" s="460" customFormat="1" x14ac:dyDescent="0.2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</row>
    <row r="99" spans="1:34" s="460" customFormat="1" x14ac:dyDescent="0.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</row>
    <row r="100" spans="1:34" s="460" customFormat="1" x14ac:dyDescent="0.2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</row>
    <row r="101" spans="1:34" s="460" customFormat="1" x14ac:dyDescent="0.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</row>
    <row r="102" spans="1:34" s="460" customFormat="1" x14ac:dyDescent="0.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</row>
    <row r="103" spans="1:34" ht="24.75" customHeight="1" x14ac:dyDescent="0.2">
      <c r="A103" s="461"/>
      <c r="B103" s="464" t="s">
        <v>1136</v>
      </c>
      <c r="C103" s="461"/>
      <c r="D103" s="461"/>
      <c r="E103" s="461"/>
      <c r="F103" s="461"/>
      <c r="G103" s="461"/>
      <c r="H103" s="461"/>
      <c r="I103" s="461"/>
      <c r="J103" s="461"/>
      <c r="K103" s="461"/>
      <c r="L103" s="461"/>
      <c r="M103" s="461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</row>
    <row r="104" spans="1:34" x14ac:dyDescent="0.2">
      <c r="A104" s="461"/>
      <c r="B104" s="461"/>
      <c r="C104" s="461"/>
      <c r="D104" s="461" t="s">
        <v>1137</v>
      </c>
      <c r="E104" s="461"/>
      <c r="F104" s="461"/>
      <c r="G104" s="461"/>
      <c r="H104" s="461"/>
      <c r="I104" s="461"/>
      <c r="J104" s="461"/>
      <c r="K104" s="461"/>
      <c r="L104" s="461"/>
      <c r="M104" s="461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</row>
    <row r="105" spans="1:34" x14ac:dyDescent="0.2">
      <c r="A105" s="461"/>
      <c r="B105" s="461"/>
      <c r="C105" s="461"/>
      <c r="D105" s="461"/>
      <c r="E105" s="461" t="s">
        <v>291</v>
      </c>
      <c r="F105" s="461"/>
      <c r="G105" s="472" t="s">
        <v>294</v>
      </c>
      <c r="H105" s="461" t="s">
        <v>102</v>
      </c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</row>
    <row r="106" spans="1:34" x14ac:dyDescent="0.2">
      <c r="A106" s="461"/>
      <c r="B106" s="461"/>
      <c r="C106" s="461"/>
      <c r="D106" s="461"/>
      <c r="E106" s="461" t="s">
        <v>292</v>
      </c>
      <c r="F106" s="461"/>
      <c r="G106" s="472" t="s">
        <v>294</v>
      </c>
      <c r="H106" s="461" t="s">
        <v>103</v>
      </c>
      <c r="I106" s="461"/>
      <c r="J106" s="461" t="s">
        <v>297</v>
      </c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</row>
    <row r="107" spans="1:34" x14ac:dyDescent="0.2">
      <c r="A107" s="461"/>
      <c r="B107" s="461"/>
      <c r="C107" s="461"/>
      <c r="D107" s="461"/>
      <c r="E107" s="461" t="s">
        <v>293</v>
      </c>
      <c r="F107" s="461"/>
      <c r="G107" s="472" t="s">
        <v>294</v>
      </c>
      <c r="H107" s="461" t="s">
        <v>104</v>
      </c>
      <c r="I107" s="461"/>
      <c r="J107" s="461" t="s">
        <v>296</v>
      </c>
      <c r="K107" s="461"/>
      <c r="L107" s="461"/>
      <c r="M107" s="461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</row>
    <row r="108" spans="1:34" x14ac:dyDescent="0.2">
      <c r="A108" s="461"/>
      <c r="B108" s="461"/>
      <c r="C108" s="461"/>
      <c r="D108" s="461"/>
      <c r="E108" s="461"/>
      <c r="F108" s="461"/>
      <c r="G108" s="472"/>
      <c r="H108" s="461"/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</row>
    <row r="109" spans="1:34" ht="6.75" customHeight="1" x14ac:dyDescent="0.2">
      <c r="A109" s="461"/>
      <c r="B109" s="461"/>
      <c r="C109" s="461"/>
      <c r="D109" s="461"/>
      <c r="E109" s="461"/>
      <c r="F109" s="461"/>
      <c r="G109" s="472"/>
      <c r="H109" s="461"/>
      <c r="I109" s="461"/>
      <c r="J109" s="461"/>
      <c r="K109" s="461"/>
      <c r="L109" s="461"/>
      <c r="M109" s="461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</row>
    <row r="110" spans="1:34" x14ac:dyDescent="0.2">
      <c r="A110" s="461"/>
      <c r="B110" s="461"/>
      <c r="C110" s="461"/>
      <c r="D110" s="461" t="s">
        <v>1138</v>
      </c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</row>
    <row r="111" spans="1:34" x14ac:dyDescent="0.2">
      <c r="A111" s="461"/>
      <c r="B111" s="461"/>
      <c r="C111" s="461"/>
      <c r="D111" s="461" t="s">
        <v>295</v>
      </c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</row>
    <row r="112" spans="1:34" x14ac:dyDescent="0.2">
      <c r="A112" s="461"/>
      <c r="B112" s="461"/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  <c r="AB112" s="461"/>
      <c r="AC112" s="461"/>
      <c r="AD112" s="461"/>
      <c r="AE112" s="461"/>
      <c r="AF112" s="461"/>
      <c r="AG112" s="461"/>
      <c r="AH112" s="461"/>
    </row>
    <row r="113" s="460" customFormat="1" x14ac:dyDescent="0.2"/>
    <row r="114" s="460" customFormat="1" x14ac:dyDescent="0.2"/>
    <row r="115" s="460" customFormat="1" x14ac:dyDescent="0.2"/>
    <row r="116" s="460" customFormat="1" x14ac:dyDescent="0.2"/>
    <row r="117" s="460" customFormat="1" x14ac:dyDescent="0.2"/>
    <row r="118" s="460" customFormat="1" x14ac:dyDescent="0.2"/>
    <row r="119" s="460" customFormat="1" x14ac:dyDescent="0.2"/>
    <row r="120" s="460" customFormat="1" x14ac:dyDescent="0.2"/>
    <row r="121" s="460" customFormat="1" x14ac:dyDescent="0.2"/>
    <row r="122" s="460" customFormat="1" x14ac:dyDescent="0.2"/>
    <row r="123" s="460" customFormat="1" x14ac:dyDescent="0.2"/>
    <row r="124" s="460" customFormat="1" x14ac:dyDescent="0.2"/>
    <row r="125" s="460" customFormat="1" x14ac:dyDescent="0.2"/>
    <row r="126" s="460" customFormat="1" x14ac:dyDescent="0.2"/>
    <row r="127" s="460" customFormat="1" x14ac:dyDescent="0.2"/>
    <row r="128" s="470" customFormat="1" x14ac:dyDescent="0.2"/>
    <row r="129" s="470" customFormat="1" x14ac:dyDescent="0.2"/>
    <row r="130" s="470" customFormat="1" x14ac:dyDescent="0.2"/>
    <row r="131" s="470" customFormat="1" x14ac:dyDescent="0.2"/>
    <row r="132" s="470" customFormat="1" x14ac:dyDescent="0.2"/>
    <row r="133" s="470" customFormat="1" x14ac:dyDescent="0.2"/>
    <row r="134" s="470" customFormat="1" x14ac:dyDescent="0.2"/>
    <row r="135" s="470" customFormat="1" x14ac:dyDescent="0.2"/>
    <row r="136" s="470" customFormat="1" x14ac:dyDescent="0.2"/>
    <row r="137" s="470" customFormat="1" x14ac:dyDescent="0.2"/>
    <row r="138" s="470" customFormat="1" x14ac:dyDescent="0.2"/>
    <row r="139" s="470" customFormat="1" x14ac:dyDescent="0.2"/>
  </sheetData>
  <sheetProtection formatCells="0" formatColumns="0" formatRows="0"/>
  <mergeCells count="19">
    <mergeCell ref="K1:Q1"/>
    <mergeCell ref="K2:Q2"/>
    <mergeCell ref="K4:Q4"/>
    <mergeCell ref="K3:Q3"/>
    <mergeCell ref="K5:Q5"/>
    <mergeCell ref="D25:G25"/>
    <mergeCell ref="C30:D30"/>
    <mergeCell ref="C49:D49"/>
    <mergeCell ref="C65:E65"/>
    <mergeCell ref="B27:O27"/>
    <mergeCell ref="L55:M55"/>
    <mergeCell ref="B57:B58"/>
    <mergeCell ref="D57:J57"/>
    <mergeCell ref="D58:J58"/>
    <mergeCell ref="Q56:R56"/>
    <mergeCell ref="T56:U56"/>
    <mergeCell ref="W56:X56"/>
    <mergeCell ref="L56:M56"/>
    <mergeCell ref="L57:L58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BP587"/>
  <sheetViews>
    <sheetView showGridLines="0" tabSelected="1" zoomScale="85" zoomScaleNormal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7" sqref="B7:M7"/>
    </sheetView>
  </sheetViews>
  <sheetFormatPr defaultColWidth="9.125" defaultRowHeight="17.25" customHeight="1" x14ac:dyDescent="0.2"/>
  <cols>
    <col min="1" max="1" width="7.375" style="355" customWidth="1"/>
    <col min="2" max="2" width="8.625" style="356" customWidth="1"/>
    <col min="3" max="4" width="14" style="356" customWidth="1"/>
    <col min="5" max="5" width="37" style="356" customWidth="1"/>
    <col min="6" max="6" width="29.125" style="325" customWidth="1"/>
    <col min="7" max="7" width="13.25" style="327" customWidth="1"/>
    <col min="8" max="8" width="16.875" style="327" customWidth="1"/>
    <col min="9" max="9" width="19.625" style="327" customWidth="1"/>
    <col min="10" max="10" width="36.375" style="356" customWidth="1"/>
    <col min="11" max="12" width="11.75" style="327" customWidth="1"/>
    <col min="13" max="13" width="24" style="327" customWidth="1"/>
    <col min="14" max="14" width="1.375" style="326" customWidth="1"/>
    <col min="15" max="15" width="8.25" style="327" customWidth="1"/>
    <col min="16" max="17" width="13.75" style="327" customWidth="1"/>
    <col min="18" max="18" width="26.75" style="327" customWidth="1"/>
    <col min="19" max="19" width="20" style="327" customWidth="1"/>
    <col min="20" max="20" width="10.375" style="326" customWidth="1"/>
    <col min="21" max="21" width="37.375" style="326" customWidth="1"/>
    <col min="22" max="22" width="1.375" style="326" customWidth="1"/>
    <col min="23" max="23" width="8.25" style="327" customWidth="1"/>
    <col min="24" max="25" width="13.75" style="327" customWidth="1"/>
    <col min="26" max="26" width="28.875" style="327" customWidth="1"/>
    <col min="27" max="27" width="1.375" style="326" customWidth="1"/>
    <col min="28" max="28" width="8.25" style="327" customWidth="1"/>
    <col min="29" max="30" width="13.75" style="327" customWidth="1"/>
    <col min="31" max="31" width="28.875" style="327" customWidth="1"/>
    <col min="32" max="32" width="1" style="326" customWidth="1"/>
    <col min="33" max="33" width="8.25" style="326" customWidth="1"/>
    <col min="34" max="35" width="13.75" style="326" customWidth="1"/>
    <col min="36" max="36" width="28.875" style="326" customWidth="1"/>
    <col min="37" max="37" width="2.125" style="326" customWidth="1"/>
    <col min="38" max="38" width="8.25" style="326" customWidth="1"/>
    <col min="39" max="40" width="13.75" style="326" customWidth="1"/>
    <col min="41" max="41" width="28.875" style="326" customWidth="1"/>
    <col min="42" max="68" width="9.125" style="326"/>
    <col min="69" max="16384" width="9.125" style="327"/>
  </cols>
  <sheetData>
    <row r="1" spans="1:68" ht="14.25" x14ac:dyDescent="0.2">
      <c r="A1" s="324" t="s">
        <v>1095</v>
      </c>
      <c r="B1" s="324" t="s">
        <v>159</v>
      </c>
      <c r="C1" s="324" t="s">
        <v>160</v>
      </c>
      <c r="D1" s="324" t="s">
        <v>161</v>
      </c>
      <c r="E1" s="324" t="s">
        <v>162</v>
      </c>
      <c r="F1" s="375" t="s">
        <v>163</v>
      </c>
      <c r="G1" s="324" t="s">
        <v>164</v>
      </c>
      <c r="H1" s="324" t="s">
        <v>165</v>
      </c>
      <c r="I1" s="324" t="s">
        <v>166</v>
      </c>
      <c r="J1" s="324" t="s">
        <v>167</v>
      </c>
      <c r="K1" s="324" t="s">
        <v>168</v>
      </c>
      <c r="L1" s="324" t="s">
        <v>169</v>
      </c>
      <c r="M1" s="324" t="s">
        <v>170</v>
      </c>
      <c r="N1" s="324" t="s">
        <v>171</v>
      </c>
      <c r="O1" s="324" t="s">
        <v>172</v>
      </c>
      <c r="P1" s="324" t="s">
        <v>173</v>
      </c>
      <c r="Q1" s="324" t="s">
        <v>174</v>
      </c>
      <c r="R1" s="324" t="s">
        <v>175</v>
      </c>
      <c r="S1" s="324" t="s">
        <v>176</v>
      </c>
      <c r="T1" s="324" t="s">
        <v>177</v>
      </c>
      <c r="U1" s="324" t="s">
        <v>178</v>
      </c>
      <c r="V1" s="324" t="s">
        <v>179</v>
      </c>
      <c r="W1" s="324" t="s">
        <v>180</v>
      </c>
      <c r="X1" s="324" t="s">
        <v>181</v>
      </c>
      <c r="Y1" s="324" t="s">
        <v>182</v>
      </c>
      <c r="Z1" s="324" t="s">
        <v>183</v>
      </c>
      <c r="AA1" s="324" t="s">
        <v>184</v>
      </c>
      <c r="AB1" s="324" t="s">
        <v>185</v>
      </c>
      <c r="AC1" s="324" t="s">
        <v>186</v>
      </c>
      <c r="AD1" s="324" t="s">
        <v>187</v>
      </c>
      <c r="AE1" s="324" t="s">
        <v>188</v>
      </c>
      <c r="AF1" s="324" t="s">
        <v>189</v>
      </c>
      <c r="AG1" s="324" t="s">
        <v>190</v>
      </c>
      <c r="AH1" s="324" t="s">
        <v>191</v>
      </c>
      <c r="AI1" s="324" t="s">
        <v>222</v>
      </c>
      <c r="AJ1" s="324" t="s">
        <v>223</v>
      </c>
      <c r="AK1" s="324" t="s">
        <v>224</v>
      </c>
      <c r="AL1" s="324" t="s">
        <v>1094</v>
      </c>
      <c r="AM1" s="324" t="s">
        <v>1096</v>
      </c>
      <c r="AN1" s="324" t="s">
        <v>1097</v>
      </c>
      <c r="AO1" s="324" t="s">
        <v>1098</v>
      </c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</row>
    <row r="2" spans="1:68" s="326" customFormat="1" ht="27" customHeight="1" x14ac:dyDescent="0.25">
      <c r="A2" s="328"/>
      <c r="B2" s="325"/>
      <c r="C2" s="325"/>
      <c r="D2" s="440" t="s">
        <v>1112</v>
      </c>
      <c r="E2" s="325"/>
      <c r="F2" s="325"/>
      <c r="G2" s="732" t="s">
        <v>523</v>
      </c>
      <c r="I2" s="329" t="s">
        <v>517</v>
      </c>
      <c r="J2" s="330"/>
      <c r="L2" s="331" t="s">
        <v>217</v>
      </c>
      <c r="M2" s="740" t="s">
        <v>521</v>
      </c>
      <c r="R2" s="734" t="s">
        <v>524</v>
      </c>
      <c r="S2" s="332"/>
      <c r="Z2" s="736" t="s">
        <v>524</v>
      </c>
    </row>
    <row r="3" spans="1:68" s="326" customFormat="1" ht="17.25" customHeight="1" x14ac:dyDescent="0.25">
      <c r="A3" s="328"/>
      <c r="B3" s="738" t="s">
        <v>208</v>
      </c>
      <c r="C3" s="738"/>
      <c r="D3" s="333">
        <v>2563</v>
      </c>
      <c r="E3" s="325"/>
      <c r="F3" s="325"/>
      <c r="G3" s="733"/>
      <c r="I3" s="329" t="s">
        <v>520</v>
      </c>
      <c r="J3" s="330"/>
      <c r="L3" s="331" t="s">
        <v>218</v>
      </c>
      <c r="M3" s="741"/>
      <c r="R3" s="735"/>
      <c r="S3" s="332"/>
      <c r="Z3" s="737"/>
    </row>
    <row r="4" spans="1:68" s="326" customFormat="1" ht="17.25" customHeight="1" x14ac:dyDescent="0.25">
      <c r="A4" s="328"/>
      <c r="B4" s="738" t="s">
        <v>209</v>
      </c>
      <c r="C4" s="738"/>
      <c r="D4" s="333">
        <v>1</v>
      </c>
      <c r="E4" s="325"/>
      <c r="F4" s="325"/>
      <c r="G4" s="733"/>
      <c r="I4" s="329" t="s">
        <v>518</v>
      </c>
      <c r="J4" s="330"/>
      <c r="L4" s="739" t="s">
        <v>219</v>
      </c>
      <c r="M4" s="741"/>
      <c r="R4" s="735"/>
      <c r="S4" s="332"/>
      <c r="Z4" s="737"/>
    </row>
    <row r="5" spans="1:68" s="326" customFormat="1" ht="17.25" customHeight="1" x14ac:dyDescent="0.25">
      <c r="A5" s="328"/>
      <c r="B5" s="325"/>
      <c r="C5" s="325"/>
      <c r="D5" s="325"/>
      <c r="E5" s="325"/>
      <c r="F5" s="325"/>
      <c r="G5" s="733"/>
      <c r="I5" s="329" t="s">
        <v>519</v>
      </c>
      <c r="J5" s="330"/>
      <c r="L5" s="739"/>
      <c r="M5" s="741"/>
    </row>
    <row r="6" spans="1:68" s="326" customFormat="1" ht="8.25" customHeight="1" x14ac:dyDescent="0.2">
      <c r="A6" s="328"/>
      <c r="B6" s="325" t="s">
        <v>2</v>
      </c>
      <c r="C6" s="325"/>
      <c r="D6" s="325"/>
      <c r="E6" s="325"/>
      <c r="F6" s="325"/>
      <c r="J6" s="325"/>
    </row>
    <row r="7" spans="1:68" s="337" customFormat="1" ht="25.5" x14ac:dyDescent="0.2">
      <c r="A7" s="334"/>
      <c r="B7" s="719" t="s">
        <v>3</v>
      </c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335"/>
      <c r="O7" s="723" t="s">
        <v>4</v>
      </c>
      <c r="P7" s="724"/>
      <c r="Q7" s="724"/>
      <c r="R7" s="724"/>
      <c r="S7" s="724"/>
      <c r="T7" s="725"/>
      <c r="U7" s="336" t="s">
        <v>1107</v>
      </c>
      <c r="V7" s="335"/>
      <c r="W7" s="721" t="s">
        <v>155</v>
      </c>
      <c r="X7" s="721"/>
      <c r="Y7" s="721"/>
      <c r="Z7" s="721"/>
      <c r="AA7" s="335"/>
      <c r="AB7" s="728" t="s">
        <v>156</v>
      </c>
      <c r="AC7" s="728"/>
      <c r="AD7" s="728"/>
      <c r="AE7" s="728"/>
      <c r="AF7" s="335"/>
      <c r="AG7" s="730" t="s">
        <v>157</v>
      </c>
      <c r="AH7" s="730"/>
      <c r="AI7" s="730"/>
      <c r="AJ7" s="730"/>
      <c r="AK7" s="335"/>
      <c r="AL7" s="726" t="s">
        <v>158</v>
      </c>
      <c r="AM7" s="726"/>
      <c r="AN7" s="726"/>
      <c r="AO7" s="726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</row>
    <row r="8" spans="1:68" s="350" customFormat="1" ht="28.5" customHeight="1" x14ac:dyDescent="0.2">
      <c r="A8" s="338"/>
      <c r="B8" s="718" t="s">
        <v>110</v>
      </c>
      <c r="C8" s="718"/>
      <c r="D8" s="718"/>
      <c r="E8" s="339" t="s">
        <v>1093</v>
      </c>
      <c r="F8" s="346" t="s">
        <v>1092</v>
      </c>
      <c r="G8" s="341" t="s">
        <v>112</v>
      </c>
      <c r="H8" s="339" t="s">
        <v>113</v>
      </c>
      <c r="I8" s="339" t="s">
        <v>114</v>
      </c>
      <c r="J8" s="342" t="s">
        <v>522</v>
      </c>
      <c r="K8" s="343" t="s">
        <v>217</v>
      </c>
      <c r="L8" s="343" t="s">
        <v>218</v>
      </c>
      <c r="M8" s="343" t="s">
        <v>219</v>
      </c>
      <c r="N8" s="344"/>
      <c r="O8" s="720" t="s">
        <v>110</v>
      </c>
      <c r="P8" s="720"/>
      <c r="Q8" s="720"/>
      <c r="R8" s="345" t="s">
        <v>111</v>
      </c>
      <c r="S8" s="345"/>
      <c r="T8" s="345" t="s">
        <v>45</v>
      </c>
      <c r="U8" s="345"/>
      <c r="V8" s="344"/>
      <c r="W8" s="722" t="s">
        <v>110</v>
      </c>
      <c r="X8" s="722"/>
      <c r="Y8" s="722"/>
      <c r="Z8" s="340" t="s">
        <v>111</v>
      </c>
      <c r="AA8" s="344"/>
      <c r="AB8" s="729" t="s">
        <v>110</v>
      </c>
      <c r="AC8" s="729"/>
      <c r="AD8" s="729"/>
      <c r="AE8" s="347" t="s">
        <v>111</v>
      </c>
      <c r="AF8" s="344"/>
      <c r="AG8" s="731" t="s">
        <v>110</v>
      </c>
      <c r="AH8" s="731"/>
      <c r="AI8" s="731"/>
      <c r="AJ8" s="348" t="s">
        <v>111</v>
      </c>
      <c r="AK8" s="344"/>
      <c r="AL8" s="727" t="s">
        <v>110</v>
      </c>
      <c r="AM8" s="727"/>
      <c r="AN8" s="727"/>
      <c r="AO8" s="349" t="s">
        <v>111</v>
      </c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</row>
    <row r="9" spans="1:68" ht="17.25" customHeight="1" x14ac:dyDescent="0.2">
      <c r="A9" s="351">
        <v>1</v>
      </c>
      <c r="B9" s="352" t="s">
        <v>121</v>
      </c>
      <c r="C9" s="352" t="s">
        <v>1147</v>
      </c>
      <c r="D9" s="352" t="s">
        <v>1148</v>
      </c>
      <c r="E9" s="352" t="s">
        <v>1151</v>
      </c>
      <c r="F9" s="352" t="s">
        <v>314</v>
      </c>
      <c r="G9" s="353" t="s">
        <v>46</v>
      </c>
      <c r="H9" s="353" t="s">
        <v>48</v>
      </c>
      <c r="I9" s="353" t="s">
        <v>1160</v>
      </c>
      <c r="J9" s="353" t="s">
        <v>526</v>
      </c>
      <c r="K9" s="353"/>
      <c r="L9" s="353"/>
      <c r="M9" s="353" t="s">
        <v>1155</v>
      </c>
      <c r="O9" s="487" t="s">
        <v>121</v>
      </c>
      <c r="P9" s="487" t="s">
        <v>1181</v>
      </c>
      <c r="Q9" s="487" t="s">
        <v>1182</v>
      </c>
      <c r="R9" s="487" t="s">
        <v>1183</v>
      </c>
      <c r="S9" s="354"/>
      <c r="T9" s="441"/>
      <c r="U9" s="441"/>
      <c r="W9" s="354"/>
      <c r="X9" s="354"/>
      <c r="Y9" s="354"/>
      <c r="Z9" s="354"/>
      <c r="AB9" s="354"/>
      <c r="AC9" s="354"/>
      <c r="AD9" s="354"/>
      <c r="AE9" s="354"/>
      <c r="AG9" s="487" t="s">
        <v>121</v>
      </c>
      <c r="AH9" s="487" t="s">
        <v>1181</v>
      </c>
      <c r="AI9" s="487" t="s">
        <v>1182</v>
      </c>
      <c r="AJ9" s="487" t="s">
        <v>1183</v>
      </c>
      <c r="AL9" s="487" t="s">
        <v>121</v>
      </c>
      <c r="AM9" s="487" t="s">
        <v>1181</v>
      </c>
      <c r="AN9" s="487" t="s">
        <v>1182</v>
      </c>
      <c r="AO9" s="487" t="s">
        <v>1183</v>
      </c>
    </row>
    <row r="10" spans="1:68" ht="17.25" customHeight="1" x14ac:dyDescent="0.2">
      <c r="A10" s="351">
        <v>2</v>
      </c>
      <c r="B10" s="352" t="s">
        <v>121</v>
      </c>
      <c r="C10" s="352" t="s">
        <v>1149</v>
      </c>
      <c r="D10" s="352" t="s">
        <v>1150</v>
      </c>
      <c r="E10" s="352" t="s">
        <v>1157</v>
      </c>
      <c r="F10" s="352" t="s">
        <v>314</v>
      </c>
      <c r="G10" s="353" t="s">
        <v>46</v>
      </c>
      <c r="H10" s="353" t="s">
        <v>48</v>
      </c>
      <c r="I10" s="353" t="s">
        <v>1161</v>
      </c>
      <c r="J10" s="353" t="s">
        <v>526</v>
      </c>
      <c r="K10" s="353"/>
      <c r="L10" s="353"/>
      <c r="M10" s="353" t="s">
        <v>1155</v>
      </c>
      <c r="O10" s="352" t="s">
        <v>121</v>
      </c>
      <c r="P10" s="352" t="s">
        <v>1147</v>
      </c>
      <c r="Q10" s="352" t="s">
        <v>1148</v>
      </c>
      <c r="R10" s="352" t="s">
        <v>1151</v>
      </c>
      <c r="S10" s="352" t="s">
        <v>1184</v>
      </c>
      <c r="T10" s="441" t="s">
        <v>46</v>
      </c>
      <c r="U10" s="442"/>
      <c r="W10" s="487" t="s">
        <v>121</v>
      </c>
      <c r="X10" s="487" t="s">
        <v>1181</v>
      </c>
      <c r="Y10" s="487" t="s">
        <v>1182</v>
      </c>
      <c r="Z10" s="487" t="s">
        <v>1183</v>
      </c>
      <c r="AB10" s="354"/>
      <c r="AC10" s="354"/>
      <c r="AD10" s="354"/>
      <c r="AE10" s="354"/>
    </row>
    <row r="11" spans="1:68" s="491" customFormat="1" ht="17.25" customHeight="1" x14ac:dyDescent="0.2">
      <c r="A11" s="488">
        <v>3</v>
      </c>
      <c r="B11" s="489" t="s">
        <v>1156</v>
      </c>
      <c r="C11" s="489" t="s">
        <v>1234</v>
      </c>
      <c r="D11" s="489" t="s">
        <v>1235</v>
      </c>
      <c r="E11" s="489" t="s">
        <v>1158</v>
      </c>
      <c r="F11" s="489" t="s">
        <v>316</v>
      </c>
      <c r="G11" s="490" t="s">
        <v>46</v>
      </c>
      <c r="H11" s="490" t="s">
        <v>131</v>
      </c>
      <c r="I11" s="490" t="s">
        <v>1159</v>
      </c>
      <c r="J11" s="490" t="s">
        <v>304</v>
      </c>
      <c r="K11" s="490"/>
      <c r="L11" s="490"/>
      <c r="M11" s="490" t="s">
        <v>132</v>
      </c>
      <c r="O11" s="489" t="s">
        <v>121</v>
      </c>
      <c r="P11" s="489" t="s">
        <v>1147</v>
      </c>
      <c r="Q11" s="489" t="s">
        <v>1148</v>
      </c>
      <c r="R11" s="489" t="s">
        <v>1151</v>
      </c>
      <c r="S11" s="489" t="s">
        <v>1184</v>
      </c>
      <c r="T11" s="492" t="s">
        <v>46</v>
      </c>
      <c r="U11" s="492"/>
      <c r="W11" s="493" t="s">
        <v>121</v>
      </c>
      <c r="X11" s="493" t="s">
        <v>1181</v>
      </c>
      <c r="Y11" s="493" t="s">
        <v>1182</v>
      </c>
      <c r="Z11" s="493" t="s">
        <v>1183</v>
      </c>
      <c r="AB11" s="487" t="s">
        <v>121</v>
      </c>
      <c r="AC11" s="487" t="s">
        <v>1181</v>
      </c>
      <c r="AD11" s="487" t="s">
        <v>1182</v>
      </c>
      <c r="AE11" s="487" t="s">
        <v>1183</v>
      </c>
    </row>
    <row r="12" spans="1:68" s="491" customFormat="1" ht="17.25" customHeight="1" x14ac:dyDescent="0.2">
      <c r="A12" s="488">
        <v>4</v>
      </c>
      <c r="B12" s="489" t="s">
        <v>121</v>
      </c>
      <c r="C12" s="489" t="s">
        <v>1168</v>
      </c>
      <c r="D12" s="489" t="s">
        <v>1169</v>
      </c>
      <c r="E12" s="489" t="s">
        <v>337</v>
      </c>
      <c r="F12" s="489" t="s">
        <v>337</v>
      </c>
      <c r="G12" s="490" t="s">
        <v>532</v>
      </c>
      <c r="H12" s="490" t="s">
        <v>135</v>
      </c>
      <c r="I12" s="490" t="s">
        <v>1170</v>
      </c>
      <c r="J12" s="490" t="s">
        <v>336</v>
      </c>
      <c r="K12" s="490"/>
      <c r="L12" s="490"/>
      <c r="M12" s="490" t="s">
        <v>132</v>
      </c>
      <c r="O12" s="489" t="s">
        <v>1156</v>
      </c>
      <c r="P12" s="489" t="s">
        <v>1234</v>
      </c>
      <c r="Q12" s="489" t="s">
        <v>1235</v>
      </c>
      <c r="R12" s="489" t="s">
        <v>1158</v>
      </c>
      <c r="S12" s="489" t="s">
        <v>316</v>
      </c>
      <c r="T12" s="492" t="s">
        <v>46</v>
      </c>
      <c r="U12" s="494"/>
      <c r="W12" s="489" t="s">
        <v>121</v>
      </c>
      <c r="X12" s="489" t="s">
        <v>1147</v>
      </c>
      <c r="Y12" s="489" t="s">
        <v>1148</v>
      </c>
      <c r="Z12" s="489" t="s">
        <v>1151</v>
      </c>
      <c r="AB12" s="487" t="s">
        <v>121</v>
      </c>
      <c r="AC12" s="487" t="s">
        <v>1181</v>
      </c>
      <c r="AD12" s="487" t="s">
        <v>1182</v>
      </c>
      <c r="AE12" s="487" t="s">
        <v>1183</v>
      </c>
    </row>
    <row r="13" spans="1:68" s="491" customFormat="1" ht="17.25" customHeight="1" x14ac:dyDescent="0.2">
      <c r="A13" s="488">
        <v>5</v>
      </c>
      <c r="B13" s="489" t="s">
        <v>527</v>
      </c>
      <c r="C13" s="489" t="s">
        <v>1165</v>
      </c>
      <c r="D13" s="489" t="s">
        <v>1166</v>
      </c>
      <c r="E13" s="489" t="s">
        <v>339</v>
      </c>
      <c r="F13" s="489" t="str">
        <f>E13</f>
        <v>นักวิเคราะห์นโยบายและแผน</v>
      </c>
      <c r="G13" s="490" t="s">
        <v>532</v>
      </c>
      <c r="H13" s="490" t="s">
        <v>135</v>
      </c>
      <c r="I13" s="490" t="s">
        <v>1167</v>
      </c>
      <c r="J13" s="490" t="s">
        <v>338</v>
      </c>
      <c r="K13" s="490"/>
      <c r="L13" s="490"/>
      <c r="M13" s="490" t="s">
        <v>132</v>
      </c>
      <c r="O13" s="489" t="s">
        <v>1156</v>
      </c>
      <c r="P13" s="489" t="s">
        <v>1234</v>
      </c>
      <c r="Q13" s="489" t="s">
        <v>1235</v>
      </c>
      <c r="R13" s="489" t="s">
        <v>1158</v>
      </c>
      <c r="S13" s="489" t="s">
        <v>316</v>
      </c>
      <c r="T13" s="492" t="s">
        <v>46</v>
      </c>
      <c r="U13" s="494"/>
      <c r="W13" s="489" t="s">
        <v>121</v>
      </c>
      <c r="X13" s="489" t="s">
        <v>1147</v>
      </c>
      <c r="Y13" s="489" t="s">
        <v>1148</v>
      </c>
      <c r="Z13" s="489" t="s">
        <v>1151</v>
      </c>
      <c r="AB13" s="487" t="s">
        <v>121</v>
      </c>
      <c r="AC13" s="487" t="s">
        <v>1181</v>
      </c>
      <c r="AD13" s="487" t="s">
        <v>1182</v>
      </c>
      <c r="AE13" s="487" t="s">
        <v>1183</v>
      </c>
    </row>
    <row r="14" spans="1:68" s="491" customFormat="1" ht="17.25" customHeight="1" x14ac:dyDescent="0.2">
      <c r="A14" s="488">
        <v>6</v>
      </c>
      <c r="B14" s="489" t="s">
        <v>122</v>
      </c>
      <c r="C14" s="489" t="s">
        <v>1162</v>
      </c>
      <c r="D14" s="489" t="s">
        <v>1163</v>
      </c>
      <c r="E14" s="489" t="s">
        <v>341</v>
      </c>
      <c r="F14" s="489" t="str">
        <f>E14</f>
        <v>นักจัดการงานทะเบียนและบัตร</v>
      </c>
      <c r="G14" s="490" t="s">
        <v>532</v>
      </c>
      <c r="H14" s="490" t="s">
        <v>135</v>
      </c>
      <c r="I14" s="490" t="s">
        <v>1164</v>
      </c>
      <c r="J14" s="490" t="s">
        <v>340</v>
      </c>
      <c r="K14" s="490"/>
      <c r="L14" s="490"/>
      <c r="M14" s="490" t="s">
        <v>132</v>
      </c>
      <c r="O14" s="489" t="s">
        <v>1156</v>
      </c>
      <c r="P14" s="489" t="s">
        <v>1234</v>
      </c>
      <c r="Q14" s="489" t="s">
        <v>1235</v>
      </c>
      <c r="R14" s="489" t="s">
        <v>1158</v>
      </c>
      <c r="S14" s="489" t="s">
        <v>316</v>
      </c>
      <c r="T14" s="492" t="s">
        <v>46</v>
      </c>
      <c r="U14" s="492"/>
      <c r="W14" s="489" t="s">
        <v>121</v>
      </c>
      <c r="X14" s="489" t="s">
        <v>1147</v>
      </c>
      <c r="Y14" s="489" t="s">
        <v>1148</v>
      </c>
      <c r="Z14" s="489" t="s">
        <v>1151</v>
      </c>
      <c r="AB14" s="487" t="s">
        <v>121</v>
      </c>
      <c r="AC14" s="487" t="s">
        <v>1181</v>
      </c>
      <c r="AD14" s="487" t="s">
        <v>1182</v>
      </c>
      <c r="AE14" s="487" t="s">
        <v>1183</v>
      </c>
    </row>
    <row r="15" spans="1:68" s="491" customFormat="1" ht="17.25" customHeight="1" x14ac:dyDescent="0.2">
      <c r="A15" s="488">
        <v>7</v>
      </c>
      <c r="B15" s="489" t="s">
        <v>527</v>
      </c>
      <c r="C15" s="489" t="s">
        <v>1171</v>
      </c>
      <c r="D15" s="489" t="s">
        <v>1172</v>
      </c>
      <c r="E15" s="489" t="s">
        <v>434</v>
      </c>
      <c r="F15" s="489" t="s">
        <v>434</v>
      </c>
      <c r="G15" s="490" t="s">
        <v>534</v>
      </c>
      <c r="H15" s="490" t="s">
        <v>136</v>
      </c>
      <c r="I15" s="490" t="s">
        <v>1173</v>
      </c>
      <c r="J15" s="490" t="s">
        <v>433</v>
      </c>
      <c r="K15" s="490"/>
      <c r="L15" s="490"/>
      <c r="M15" s="490" t="s">
        <v>132</v>
      </c>
      <c r="O15" s="489" t="s">
        <v>1156</v>
      </c>
      <c r="P15" s="489" t="s">
        <v>1234</v>
      </c>
      <c r="Q15" s="489" t="s">
        <v>1235</v>
      </c>
      <c r="R15" s="489" t="s">
        <v>1158</v>
      </c>
      <c r="S15" s="489" t="s">
        <v>316</v>
      </c>
      <c r="T15" s="492" t="s">
        <v>46</v>
      </c>
      <c r="U15" s="492"/>
      <c r="W15" s="489" t="s">
        <v>121</v>
      </c>
      <c r="X15" s="489" t="s">
        <v>1147</v>
      </c>
      <c r="Y15" s="489" t="s">
        <v>1148</v>
      </c>
      <c r="Z15" s="489" t="s">
        <v>1151</v>
      </c>
      <c r="AB15" s="487" t="s">
        <v>121</v>
      </c>
      <c r="AC15" s="487" t="s">
        <v>1181</v>
      </c>
      <c r="AD15" s="487" t="s">
        <v>1182</v>
      </c>
      <c r="AE15" s="487" t="s">
        <v>1183</v>
      </c>
    </row>
    <row r="16" spans="1:68" s="491" customFormat="1" ht="17.25" customHeight="1" x14ac:dyDescent="0.2">
      <c r="A16" s="488">
        <v>8</v>
      </c>
      <c r="B16" s="489" t="s">
        <v>528</v>
      </c>
      <c r="C16" s="489" t="s">
        <v>1174</v>
      </c>
      <c r="D16" s="489" t="s">
        <v>1175</v>
      </c>
      <c r="E16" s="489" t="s">
        <v>125</v>
      </c>
      <c r="F16" s="489" t="s">
        <v>125</v>
      </c>
      <c r="G16" s="490" t="s">
        <v>534</v>
      </c>
      <c r="H16" s="490" t="s">
        <v>136</v>
      </c>
      <c r="I16" s="490" t="s">
        <v>1187</v>
      </c>
      <c r="J16" s="490" t="s">
        <v>306</v>
      </c>
      <c r="K16" s="490"/>
      <c r="L16" s="490"/>
      <c r="M16" s="490" t="s">
        <v>132</v>
      </c>
      <c r="O16" s="489" t="s">
        <v>1156</v>
      </c>
      <c r="P16" s="489" t="s">
        <v>1234</v>
      </c>
      <c r="Q16" s="489" t="s">
        <v>1235</v>
      </c>
      <c r="R16" s="489" t="s">
        <v>1158</v>
      </c>
      <c r="S16" s="489" t="s">
        <v>316</v>
      </c>
      <c r="T16" s="492" t="s">
        <v>46</v>
      </c>
      <c r="U16" s="492"/>
      <c r="W16" s="489" t="s">
        <v>121</v>
      </c>
      <c r="X16" s="489" t="s">
        <v>1147</v>
      </c>
      <c r="Y16" s="489" t="s">
        <v>1148</v>
      </c>
      <c r="Z16" s="489" t="s">
        <v>1151</v>
      </c>
      <c r="AB16" s="487" t="s">
        <v>121</v>
      </c>
      <c r="AC16" s="487" t="s">
        <v>1181</v>
      </c>
      <c r="AD16" s="487" t="s">
        <v>1182</v>
      </c>
      <c r="AE16" s="487" t="s">
        <v>1183</v>
      </c>
    </row>
    <row r="17" spans="1:31" s="498" customFormat="1" ht="17.25" customHeight="1" x14ac:dyDescent="0.2">
      <c r="A17" s="495">
        <v>9</v>
      </c>
      <c r="B17" s="496" t="s">
        <v>122</v>
      </c>
      <c r="C17" s="496" t="s">
        <v>1178</v>
      </c>
      <c r="D17" s="496" t="s">
        <v>1179</v>
      </c>
      <c r="E17" s="496" t="s">
        <v>124</v>
      </c>
      <c r="F17" s="496" t="s">
        <v>318</v>
      </c>
      <c r="G17" s="497" t="s">
        <v>46</v>
      </c>
      <c r="H17" s="497" t="s">
        <v>131</v>
      </c>
      <c r="I17" s="497" t="s">
        <v>1188</v>
      </c>
      <c r="J17" s="497" t="s">
        <v>1180</v>
      </c>
      <c r="K17" s="497"/>
      <c r="L17" s="497"/>
      <c r="M17" s="497" t="s">
        <v>133</v>
      </c>
      <c r="O17" s="489" t="s">
        <v>121</v>
      </c>
      <c r="P17" s="489" t="s">
        <v>1147</v>
      </c>
      <c r="Q17" s="489" t="s">
        <v>1148</v>
      </c>
      <c r="R17" s="489" t="s">
        <v>1151</v>
      </c>
      <c r="S17" s="489" t="s">
        <v>1184</v>
      </c>
      <c r="T17" s="492" t="s">
        <v>46</v>
      </c>
      <c r="U17" s="500"/>
      <c r="W17" s="499" t="s">
        <v>121</v>
      </c>
      <c r="X17" s="499" t="s">
        <v>1181</v>
      </c>
      <c r="Y17" s="499" t="s">
        <v>1182</v>
      </c>
      <c r="Z17" s="499" t="s">
        <v>1183</v>
      </c>
      <c r="AB17" s="487" t="s">
        <v>121</v>
      </c>
      <c r="AC17" s="487" t="s">
        <v>1181</v>
      </c>
      <c r="AD17" s="487" t="s">
        <v>1182</v>
      </c>
      <c r="AE17" s="487" t="s">
        <v>1183</v>
      </c>
    </row>
    <row r="18" spans="1:31" s="498" customFormat="1" ht="17.25" customHeight="1" x14ac:dyDescent="0.2">
      <c r="A18" s="495">
        <v>10</v>
      </c>
      <c r="B18" s="496" t="s">
        <v>122</v>
      </c>
      <c r="C18" s="496" t="s">
        <v>1185</v>
      </c>
      <c r="D18" s="496" t="s">
        <v>1186</v>
      </c>
      <c r="E18" s="496" t="s">
        <v>348</v>
      </c>
      <c r="F18" s="496" t="s">
        <v>348</v>
      </c>
      <c r="G18" s="497" t="s">
        <v>130</v>
      </c>
      <c r="H18" s="497" t="s">
        <v>135</v>
      </c>
      <c r="I18" s="502" t="s">
        <v>1189</v>
      </c>
      <c r="J18" s="497" t="s">
        <v>347</v>
      </c>
      <c r="K18" s="497"/>
      <c r="L18" s="497"/>
      <c r="M18" s="497" t="s">
        <v>133</v>
      </c>
      <c r="O18" s="496" t="s">
        <v>122</v>
      </c>
      <c r="P18" s="496" t="s">
        <v>1178</v>
      </c>
      <c r="Q18" s="496" t="s">
        <v>1179</v>
      </c>
      <c r="R18" s="496" t="s">
        <v>124</v>
      </c>
      <c r="S18" s="499" t="s">
        <v>1190</v>
      </c>
      <c r="T18" s="500" t="s">
        <v>46</v>
      </c>
      <c r="U18" s="501"/>
      <c r="W18" s="496" t="s">
        <v>121</v>
      </c>
      <c r="X18" s="496" t="s">
        <v>1147</v>
      </c>
      <c r="Y18" s="496" t="s">
        <v>1148</v>
      </c>
      <c r="Z18" s="496" t="s">
        <v>1151</v>
      </c>
      <c r="AB18" s="487" t="s">
        <v>121</v>
      </c>
      <c r="AC18" s="487" t="s">
        <v>1181</v>
      </c>
      <c r="AD18" s="487" t="s">
        <v>1182</v>
      </c>
      <c r="AE18" s="487" t="s">
        <v>1183</v>
      </c>
    </row>
    <row r="19" spans="1:31" s="498" customFormat="1" ht="17.25" customHeight="1" x14ac:dyDescent="0.2">
      <c r="A19" s="495">
        <v>11</v>
      </c>
      <c r="B19" s="496" t="s">
        <v>121</v>
      </c>
      <c r="C19" s="496" t="s">
        <v>1191</v>
      </c>
      <c r="D19" s="496" t="s">
        <v>1192</v>
      </c>
      <c r="E19" s="496" t="s">
        <v>354</v>
      </c>
      <c r="F19" s="496" t="str">
        <f>E19</f>
        <v>นักวิชาการพัสดุ</v>
      </c>
      <c r="G19" s="497" t="s">
        <v>130</v>
      </c>
      <c r="H19" s="497" t="s">
        <v>135</v>
      </c>
      <c r="I19" s="502" t="s">
        <v>1193</v>
      </c>
      <c r="J19" s="497" t="s">
        <v>353</v>
      </c>
      <c r="K19" s="497"/>
      <c r="L19" s="497"/>
      <c r="M19" s="497" t="s">
        <v>133</v>
      </c>
      <c r="O19" s="496" t="s">
        <v>122</v>
      </c>
      <c r="P19" s="496" t="s">
        <v>1178</v>
      </c>
      <c r="Q19" s="496" t="s">
        <v>1179</v>
      </c>
      <c r="R19" s="496" t="s">
        <v>124</v>
      </c>
      <c r="S19" s="499" t="s">
        <v>1190</v>
      </c>
      <c r="T19" s="500" t="s">
        <v>46</v>
      </c>
      <c r="U19" s="501"/>
      <c r="W19" s="496" t="s">
        <v>121</v>
      </c>
      <c r="X19" s="496" t="s">
        <v>1147</v>
      </c>
      <c r="Y19" s="496" t="s">
        <v>1148</v>
      </c>
      <c r="Z19" s="496" t="s">
        <v>1151</v>
      </c>
      <c r="AB19" s="487" t="s">
        <v>121</v>
      </c>
      <c r="AC19" s="487" t="s">
        <v>1181</v>
      </c>
      <c r="AD19" s="487" t="s">
        <v>1182</v>
      </c>
      <c r="AE19" s="487" t="s">
        <v>1183</v>
      </c>
    </row>
    <row r="20" spans="1:31" s="498" customFormat="1" ht="17.25" customHeight="1" x14ac:dyDescent="0.2">
      <c r="A20" s="495">
        <v>12</v>
      </c>
      <c r="B20" s="496" t="s">
        <v>121</v>
      </c>
      <c r="C20" s="496" t="s">
        <v>1194</v>
      </c>
      <c r="D20" s="496" t="s">
        <v>1195</v>
      </c>
      <c r="E20" s="496" t="s">
        <v>445</v>
      </c>
      <c r="F20" s="496" t="s">
        <v>445</v>
      </c>
      <c r="G20" s="497" t="s">
        <v>126</v>
      </c>
      <c r="H20" s="497" t="s">
        <v>136</v>
      </c>
      <c r="I20" s="497" t="s">
        <v>1196</v>
      </c>
      <c r="J20" s="497" t="s">
        <v>444</v>
      </c>
      <c r="K20" s="497"/>
      <c r="L20" s="497"/>
      <c r="M20" s="497" t="s">
        <v>133</v>
      </c>
      <c r="O20" s="496" t="s">
        <v>122</v>
      </c>
      <c r="P20" s="496" t="s">
        <v>1178</v>
      </c>
      <c r="Q20" s="496" t="s">
        <v>1179</v>
      </c>
      <c r="R20" s="496" t="s">
        <v>124</v>
      </c>
      <c r="S20" s="499" t="s">
        <v>1190</v>
      </c>
      <c r="T20" s="500" t="s">
        <v>46</v>
      </c>
      <c r="U20" s="501"/>
      <c r="W20" s="496" t="s">
        <v>121</v>
      </c>
      <c r="X20" s="496" t="s">
        <v>1147</v>
      </c>
      <c r="Y20" s="496" t="s">
        <v>1148</v>
      </c>
      <c r="Z20" s="496" t="s">
        <v>1151</v>
      </c>
      <c r="AB20" s="487" t="s">
        <v>121</v>
      </c>
      <c r="AC20" s="487" t="s">
        <v>1181</v>
      </c>
      <c r="AD20" s="487" t="s">
        <v>1182</v>
      </c>
      <c r="AE20" s="487" t="s">
        <v>1183</v>
      </c>
    </row>
    <row r="21" spans="1:31" s="498" customFormat="1" ht="17.25" customHeight="1" x14ac:dyDescent="0.2">
      <c r="A21" s="495">
        <v>13</v>
      </c>
      <c r="B21" s="496" t="s">
        <v>122</v>
      </c>
      <c r="C21" s="496" t="s">
        <v>1197</v>
      </c>
      <c r="D21" s="496" t="s">
        <v>1198</v>
      </c>
      <c r="E21" s="496" t="s">
        <v>127</v>
      </c>
      <c r="F21" s="496" t="s">
        <v>1199</v>
      </c>
      <c r="G21" s="497" t="s">
        <v>126</v>
      </c>
      <c r="H21" s="497" t="s">
        <v>136</v>
      </c>
      <c r="I21" s="497" t="s">
        <v>1176</v>
      </c>
      <c r="J21" s="497" t="s">
        <v>446</v>
      </c>
      <c r="K21" s="497"/>
      <c r="L21" s="497"/>
      <c r="M21" s="497" t="s">
        <v>133</v>
      </c>
      <c r="O21" s="496" t="s">
        <v>122</v>
      </c>
      <c r="P21" s="496" t="s">
        <v>1178</v>
      </c>
      <c r="Q21" s="496" t="s">
        <v>1179</v>
      </c>
      <c r="R21" s="496" t="s">
        <v>124</v>
      </c>
      <c r="S21" s="499" t="s">
        <v>1190</v>
      </c>
      <c r="T21" s="500" t="s">
        <v>46</v>
      </c>
      <c r="U21" s="500"/>
      <c r="W21" s="496" t="s">
        <v>121</v>
      </c>
      <c r="X21" s="496" t="s">
        <v>1147</v>
      </c>
      <c r="Y21" s="496" t="s">
        <v>1148</v>
      </c>
      <c r="Z21" s="496" t="s">
        <v>1151</v>
      </c>
      <c r="AB21" s="487" t="s">
        <v>121</v>
      </c>
      <c r="AC21" s="487" t="s">
        <v>1181</v>
      </c>
      <c r="AD21" s="487" t="s">
        <v>1182</v>
      </c>
      <c r="AE21" s="487" t="s">
        <v>1183</v>
      </c>
    </row>
    <row r="22" spans="1:31" s="506" customFormat="1" ht="17.25" customHeight="1" x14ac:dyDescent="0.2">
      <c r="A22" s="503">
        <v>14</v>
      </c>
      <c r="B22" s="504" t="s">
        <v>121</v>
      </c>
      <c r="C22" s="504" t="s">
        <v>1152</v>
      </c>
      <c r="D22" s="504" t="s">
        <v>1153</v>
      </c>
      <c r="E22" s="504" t="s">
        <v>1154</v>
      </c>
      <c r="F22" s="504" t="s">
        <v>320</v>
      </c>
      <c r="G22" s="505" t="s">
        <v>46</v>
      </c>
      <c r="H22" s="505" t="s">
        <v>131</v>
      </c>
      <c r="I22" s="505" t="s">
        <v>1177</v>
      </c>
      <c r="J22" s="505" t="s">
        <v>1200</v>
      </c>
      <c r="K22" s="505"/>
      <c r="L22" s="505"/>
      <c r="M22" s="505" t="s">
        <v>134</v>
      </c>
      <c r="O22" s="504" t="s">
        <v>121</v>
      </c>
      <c r="P22" s="504" t="s">
        <v>1147</v>
      </c>
      <c r="Q22" s="504" t="s">
        <v>1148</v>
      </c>
      <c r="R22" s="504" t="s">
        <v>1151</v>
      </c>
      <c r="S22" s="504" t="s">
        <v>1184</v>
      </c>
      <c r="T22" s="510" t="s">
        <v>46</v>
      </c>
      <c r="U22" s="508"/>
      <c r="W22" s="509" t="s">
        <v>121</v>
      </c>
      <c r="X22" s="509" t="s">
        <v>1181</v>
      </c>
      <c r="Y22" s="509" t="s">
        <v>1182</v>
      </c>
      <c r="Z22" s="509" t="s">
        <v>1183</v>
      </c>
      <c r="AB22" s="507"/>
      <c r="AC22" s="507"/>
      <c r="AD22" s="507"/>
      <c r="AE22" s="507"/>
    </row>
    <row r="23" spans="1:31" s="506" customFormat="1" ht="17.25" customHeight="1" x14ac:dyDescent="0.2">
      <c r="A23" s="503">
        <v>15</v>
      </c>
      <c r="B23" s="504" t="s">
        <v>121</v>
      </c>
      <c r="C23" s="504" t="s">
        <v>1201</v>
      </c>
      <c r="D23" s="504" t="s">
        <v>1202</v>
      </c>
      <c r="E23" s="504" t="s">
        <v>128</v>
      </c>
      <c r="F23" s="504" t="s">
        <v>128</v>
      </c>
      <c r="G23" s="505" t="s">
        <v>534</v>
      </c>
      <c r="H23" s="505" t="s">
        <v>136</v>
      </c>
      <c r="I23" s="505" t="s">
        <v>1203</v>
      </c>
      <c r="J23" s="505" t="s">
        <v>1204</v>
      </c>
      <c r="K23" s="505"/>
      <c r="L23" s="505"/>
      <c r="M23" s="505" t="s">
        <v>134</v>
      </c>
      <c r="O23" s="504" t="s">
        <v>121</v>
      </c>
      <c r="P23" s="504" t="s">
        <v>1152</v>
      </c>
      <c r="Q23" s="504" t="s">
        <v>1153</v>
      </c>
      <c r="R23" s="504" t="s">
        <v>1154</v>
      </c>
      <c r="S23" s="509" t="s">
        <v>319</v>
      </c>
      <c r="T23" s="508"/>
      <c r="U23" s="508"/>
      <c r="W23" s="504" t="s">
        <v>121</v>
      </c>
      <c r="X23" s="504" t="s">
        <v>1147</v>
      </c>
      <c r="Y23" s="504" t="s">
        <v>1148</v>
      </c>
      <c r="Z23" s="504" t="s">
        <v>1151</v>
      </c>
      <c r="AB23" s="509" t="s">
        <v>121</v>
      </c>
      <c r="AC23" s="509" t="s">
        <v>1181</v>
      </c>
      <c r="AD23" s="509" t="s">
        <v>1182</v>
      </c>
      <c r="AE23" s="509" t="s">
        <v>1183</v>
      </c>
    </row>
    <row r="24" spans="1:31" s="512" customFormat="1" ht="17.25" customHeight="1" x14ac:dyDescent="0.2">
      <c r="A24" s="511">
        <v>16</v>
      </c>
      <c r="B24" s="443"/>
      <c r="C24" s="443"/>
      <c r="D24" s="443"/>
      <c r="E24" s="443" t="s">
        <v>1205</v>
      </c>
      <c r="F24" s="443" t="s">
        <v>1206</v>
      </c>
      <c r="G24" s="444" t="s">
        <v>46</v>
      </c>
      <c r="H24" s="444" t="s">
        <v>131</v>
      </c>
      <c r="I24" s="444" t="s">
        <v>1207</v>
      </c>
      <c r="J24" s="444" t="s">
        <v>1208</v>
      </c>
      <c r="K24" s="444"/>
      <c r="L24" s="444"/>
      <c r="M24" s="444" t="s">
        <v>1212</v>
      </c>
      <c r="O24" s="486"/>
      <c r="P24" s="486"/>
      <c r="Q24" s="486"/>
      <c r="R24" s="486"/>
      <c r="S24" s="486"/>
      <c r="T24" s="513"/>
      <c r="U24" s="513"/>
      <c r="W24" s="514"/>
      <c r="X24" s="514"/>
      <c r="Y24" s="514"/>
      <c r="Z24" s="514"/>
      <c r="AB24" s="486"/>
      <c r="AC24" s="486"/>
      <c r="AD24" s="486"/>
      <c r="AE24" s="486"/>
    </row>
    <row r="25" spans="1:31" s="512" customFormat="1" ht="17.25" customHeight="1" x14ac:dyDescent="0.2">
      <c r="A25" s="511">
        <v>17</v>
      </c>
      <c r="B25" s="443" t="s">
        <v>122</v>
      </c>
      <c r="C25" s="443" t="s">
        <v>1209</v>
      </c>
      <c r="D25" s="443" t="s">
        <v>1210</v>
      </c>
      <c r="E25" s="443" t="s">
        <v>463</v>
      </c>
      <c r="F25" s="443" t="s">
        <v>463</v>
      </c>
      <c r="G25" s="444" t="s">
        <v>534</v>
      </c>
      <c r="H25" s="444" t="s">
        <v>136</v>
      </c>
      <c r="I25" s="444" t="s">
        <v>1211</v>
      </c>
      <c r="J25" s="444" t="s">
        <v>462</v>
      </c>
      <c r="K25" s="444"/>
      <c r="L25" s="444"/>
      <c r="M25" s="444" t="s">
        <v>1212</v>
      </c>
      <c r="O25" s="514" t="s">
        <v>121</v>
      </c>
      <c r="P25" s="514" t="s">
        <v>1149</v>
      </c>
      <c r="Q25" s="514" t="s">
        <v>1150</v>
      </c>
      <c r="R25" s="514" t="s">
        <v>1157</v>
      </c>
      <c r="S25" s="514" t="s">
        <v>1184</v>
      </c>
      <c r="T25" s="515" t="s">
        <v>46</v>
      </c>
      <c r="U25" s="513" t="s">
        <v>1232</v>
      </c>
      <c r="W25" s="443" t="s">
        <v>121</v>
      </c>
      <c r="X25" s="443" t="s">
        <v>1147</v>
      </c>
      <c r="Y25" s="443" t="s">
        <v>1148</v>
      </c>
      <c r="Z25" s="443" t="s">
        <v>1151</v>
      </c>
      <c r="AB25" s="514" t="s">
        <v>121</v>
      </c>
      <c r="AC25" s="514" t="s">
        <v>1181</v>
      </c>
      <c r="AD25" s="514" t="s">
        <v>1182</v>
      </c>
      <c r="AE25" s="514" t="s">
        <v>1183</v>
      </c>
    </row>
    <row r="26" spans="1:31" s="519" customFormat="1" ht="17.25" customHeight="1" x14ac:dyDescent="0.2">
      <c r="A26" s="516">
        <v>18</v>
      </c>
      <c r="B26" s="517" t="s">
        <v>527</v>
      </c>
      <c r="C26" s="517" t="s">
        <v>1213</v>
      </c>
      <c r="D26" s="517" t="s">
        <v>1214</v>
      </c>
      <c r="E26" s="517" t="s">
        <v>1215</v>
      </c>
      <c r="F26" s="517" t="s">
        <v>1216</v>
      </c>
      <c r="G26" s="518" t="s">
        <v>46</v>
      </c>
      <c r="H26" s="518" t="s">
        <v>131</v>
      </c>
      <c r="I26" s="518" t="s">
        <v>1217</v>
      </c>
      <c r="J26" s="518" t="s">
        <v>327</v>
      </c>
      <c r="K26" s="518"/>
      <c r="L26" s="518"/>
      <c r="M26" s="518" t="s">
        <v>1218</v>
      </c>
      <c r="O26" s="517" t="s">
        <v>121</v>
      </c>
      <c r="P26" s="517" t="s">
        <v>1147</v>
      </c>
      <c r="Q26" s="517" t="s">
        <v>1148</v>
      </c>
      <c r="R26" s="517" t="s">
        <v>1151</v>
      </c>
      <c r="S26" s="517" t="s">
        <v>1184</v>
      </c>
      <c r="T26" s="523" t="s">
        <v>46</v>
      </c>
      <c r="U26" s="521"/>
      <c r="W26" s="522" t="s">
        <v>121</v>
      </c>
      <c r="X26" s="522" t="s">
        <v>1181</v>
      </c>
      <c r="Y26" s="522" t="s">
        <v>1182</v>
      </c>
      <c r="Z26" s="522" t="s">
        <v>1183</v>
      </c>
      <c r="AB26" s="520"/>
      <c r="AC26" s="520"/>
      <c r="AD26" s="520"/>
      <c r="AE26" s="520"/>
    </row>
    <row r="27" spans="1:31" s="519" customFormat="1" ht="17.25" customHeight="1" x14ac:dyDescent="0.2">
      <c r="A27" s="516">
        <v>19</v>
      </c>
      <c r="B27" s="517" t="s">
        <v>527</v>
      </c>
      <c r="C27" s="517" t="s">
        <v>1219</v>
      </c>
      <c r="D27" s="517" t="s">
        <v>1220</v>
      </c>
      <c r="E27" s="517" t="s">
        <v>420</v>
      </c>
      <c r="F27" s="517" t="s">
        <v>420</v>
      </c>
      <c r="G27" s="518" t="s">
        <v>130</v>
      </c>
      <c r="H27" s="518" t="s">
        <v>135</v>
      </c>
      <c r="I27" s="518" t="s">
        <v>1221</v>
      </c>
      <c r="J27" s="518" t="s">
        <v>419</v>
      </c>
      <c r="K27" s="518"/>
      <c r="L27" s="518"/>
      <c r="M27" s="518" t="s">
        <v>1218</v>
      </c>
      <c r="O27" s="517" t="s">
        <v>527</v>
      </c>
      <c r="P27" s="517" t="s">
        <v>1213</v>
      </c>
      <c r="Q27" s="517" t="s">
        <v>1214</v>
      </c>
      <c r="R27" s="517" t="s">
        <v>1215</v>
      </c>
      <c r="S27" s="522" t="s">
        <v>1216</v>
      </c>
      <c r="T27" s="523" t="s">
        <v>46</v>
      </c>
      <c r="U27" s="521"/>
      <c r="W27" s="517" t="s">
        <v>121</v>
      </c>
      <c r="X27" s="517" t="s">
        <v>1147</v>
      </c>
      <c r="Y27" s="517" t="s">
        <v>1148</v>
      </c>
      <c r="Z27" s="517" t="s">
        <v>1151</v>
      </c>
      <c r="AB27" s="522" t="s">
        <v>121</v>
      </c>
      <c r="AC27" s="522" t="s">
        <v>1181</v>
      </c>
      <c r="AD27" s="522" t="s">
        <v>1182</v>
      </c>
      <c r="AE27" s="522" t="s">
        <v>1183</v>
      </c>
    </row>
    <row r="28" spans="1:31" s="527" customFormat="1" ht="17.25" customHeight="1" x14ac:dyDescent="0.2">
      <c r="A28" s="524">
        <v>20</v>
      </c>
      <c r="B28" s="525"/>
      <c r="C28" s="525"/>
      <c r="D28" s="525"/>
      <c r="E28" s="525" t="s">
        <v>1222</v>
      </c>
      <c r="F28" s="525" t="s">
        <v>324</v>
      </c>
      <c r="G28" s="526" t="s">
        <v>46</v>
      </c>
      <c r="H28" s="526" t="s">
        <v>131</v>
      </c>
      <c r="I28" s="526" t="s">
        <v>1223</v>
      </c>
      <c r="J28" s="526" t="s">
        <v>323</v>
      </c>
      <c r="K28" s="526"/>
      <c r="L28" s="526"/>
      <c r="M28" s="526" t="s">
        <v>1224</v>
      </c>
      <c r="O28" s="529"/>
      <c r="P28" s="529"/>
      <c r="Q28" s="485"/>
      <c r="R28" s="485"/>
      <c r="S28" s="485"/>
      <c r="T28" s="528"/>
      <c r="U28" s="528"/>
      <c r="W28" s="529"/>
      <c r="X28" s="529"/>
      <c r="Y28" s="529"/>
      <c r="Z28" s="529"/>
      <c r="AB28" s="485"/>
      <c r="AC28" s="485"/>
      <c r="AD28" s="485"/>
      <c r="AE28" s="485"/>
    </row>
    <row r="29" spans="1:31" s="527" customFormat="1" ht="17.25" customHeight="1" x14ac:dyDescent="0.2">
      <c r="A29" s="524">
        <v>21</v>
      </c>
      <c r="B29" s="525" t="s">
        <v>122</v>
      </c>
      <c r="C29" s="525" t="s">
        <v>1225</v>
      </c>
      <c r="D29" s="525" t="s">
        <v>1226</v>
      </c>
      <c r="E29" s="525" t="s">
        <v>129</v>
      </c>
      <c r="F29" s="525" t="str">
        <f>E29</f>
        <v>นักพัฒนาชุมชน</v>
      </c>
      <c r="G29" s="526" t="s">
        <v>532</v>
      </c>
      <c r="H29" s="526" t="s">
        <v>135</v>
      </c>
      <c r="I29" s="526" t="s">
        <v>1227</v>
      </c>
      <c r="J29" s="526" t="s">
        <v>305</v>
      </c>
      <c r="K29" s="526"/>
      <c r="L29" s="526"/>
      <c r="M29" s="526" t="s">
        <v>1224</v>
      </c>
      <c r="O29" s="529" t="s">
        <v>121</v>
      </c>
      <c r="P29" s="529" t="s">
        <v>1149</v>
      </c>
      <c r="Q29" s="529" t="s">
        <v>1150</v>
      </c>
      <c r="R29" s="529" t="s">
        <v>1157</v>
      </c>
      <c r="S29" s="529" t="s">
        <v>1184</v>
      </c>
      <c r="T29" s="530" t="s">
        <v>46</v>
      </c>
      <c r="U29" s="528" t="s">
        <v>1233</v>
      </c>
      <c r="W29" s="525" t="s">
        <v>121</v>
      </c>
      <c r="X29" s="525" t="s">
        <v>1147</v>
      </c>
      <c r="Y29" s="525" t="s">
        <v>1148</v>
      </c>
      <c r="Z29" s="525" t="s">
        <v>1151</v>
      </c>
      <c r="AB29" s="529" t="s">
        <v>121</v>
      </c>
      <c r="AC29" s="529" t="s">
        <v>1181</v>
      </c>
      <c r="AD29" s="529" t="s">
        <v>1182</v>
      </c>
      <c r="AE29" s="529" t="s">
        <v>1183</v>
      </c>
    </row>
    <row r="30" spans="1:31" ht="17.25" customHeight="1" x14ac:dyDescent="0.2">
      <c r="A30" s="351">
        <v>22</v>
      </c>
      <c r="B30" s="443"/>
      <c r="C30" s="443"/>
      <c r="D30" s="443"/>
      <c r="E30" s="443"/>
      <c r="F30" s="443"/>
      <c r="G30" s="444"/>
      <c r="H30" s="444"/>
      <c r="I30" s="444"/>
      <c r="J30" s="443"/>
      <c r="K30" s="444"/>
      <c r="L30" s="444"/>
      <c r="M30" s="444"/>
      <c r="O30" s="480"/>
      <c r="P30" s="480"/>
      <c r="Q30" s="480"/>
      <c r="R30" s="480"/>
      <c r="S30" s="480"/>
      <c r="T30" s="481"/>
      <c r="U30" s="481"/>
      <c r="W30" s="354"/>
      <c r="X30" s="354"/>
      <c r="Y30" s="354"/>
      <c r="Z30" s="354"/>
      <c r="AB30" s="480"/>
      <c r="AC30" s="480"/>
      <c r="AD30" s="480"/>
      <c r="AE30" s="480"/>
    </row>
    <row r="31" spans="1:31" ht="17.25" customHeight="1" x14ac:dyDescent="0.2">
      <c r="A31" s="351">
        <v>23</v>
      </c>
      <c r="B31" s="443"/>
      <c r="C31" s="443"/>
      <c r="D31" s="443"/>
      <c r="E31" s="443"/>
      <c r="F31" s="443"/>
      <c r="G31" s="444"/>
      <c r="H31" s="444"/>
      <c r="I31" s="444"/>
      <c r="J31" s="443"/>
      <c r="K31" s="444"/>
      <c r="L31" s="444"/>
      <c r="M31" s="444"/>
      <c r="O31" s="480"/>
      <c r="P31" s="480"/>
      <c r="Q31" s="480"/>
      <c r="R31" s="480"/>
      <c r="S31" s="480"/>
      <c r="T31" s="481"/>
      <c r="U31" s="481"/>
      <c r="W31" s="354"/>
      <c r="X31" s="354"/>
      <c r="Y31" s="354"/>
      <c r="Z31" s="354"/>
      <c r="AB31" s="480"/>
      <c r="AC31" s="480"/>
      <c r="AD31" s="480"/>
      <c r="AE31" s="480"/>
    </row>
    <row r="32" spans="1:31" ht="17.25" customHeight="1" x14ac:dyDescent="0.2">
      <c r="A32" s="351">
        <v>24</v>
      </c>
      <c r="B32" s="443"/>
      <c r="C32" s="443"/>
      <c r="D32" s="443"/>
      <c r="E32" s="443"/>
      <c r="F32" s="443"/>
      <c r="G32" s="444"/>
      <c r="H32" s="444"/>
      <c r="I32" s="444"/>
      <c r="J32" s="443"/>
      <c r="K32" s="444"/>
      <c r="L32" s="444"/>
      <c r="M32" s="444"/>
      <c r="O32" s="480"/>
      <c r="P32" s="480"/>
      <c r="Q32" s="480"/>
      <c r="R32" s="480"/>
      <c r="S32" s="480"/>
      <c r="T32" s="481"/>
      <c r="U32" s="481"/>
      <c r="W32" s="354"/>
      <c r="X32" s="354"/>
      <c r="Y32" s="354"/>
      <c r="Z32" s="354"/>
      <c r="AB32" s="480"/>
      <c r="AC32" s="480"/>
      <c r="AD32" s="480"/>
      <c r="AE32" s="480"/>
    </row>
    <row r="33" spans="1:31" ht="17.25" customHeight="1" x14ac:dyDescent="0.2">
      <c r="A33" s="351">
        <v>25</v>
      </c>
      <c r="B33" s="443"/>
      <c r="C33" s="443"/>
      <c r="D33" s="443"/>
      <c r="E33" s="443"/>
      <c r="F33" s="443"/>
      <c r="G33" s="444"/>
      <c r="H33" s="444"/>
      <c r="I33" s="444"/>
      <c r="J33" s="443"/>
      <c r="K33" s="444"/>
      <c r="L33" s="444"/>
      <c r="M33" s="444"/>
      <c r="O33" s="480"/>
      <c r="P33" s="480"/>
      <c r="Q33" s="480"/>
      <c r="R33" s="480"/>
      <c r="S33" s="480"/>
      <c r="T33" s="481"/>
      <c r="U33" s="481"/>
      <c r="W33" s="354"/>
      <c r="X33" s="354"/>
      <c r="Y33" s="354"/>
      <c r="Z33" s="354"/>
      <c r="AB33" s="480"/>
      <c r="AC33" s="480"/>
      <c r="AD33" s="480"/>
      <c r="AE33" s="480"/>
    </row>
    <row r="34" spans="1:31" ht="17.25" customHeight="1" x14ac:dyDescent="0.2">
      <c r="A34" s="351">
        <v>26</v>
      </c>
      <c r="B34" s="443"/>
      <c r="C34" s="443"/>
      <c r="D34" s="443"/>
      <c r="E34" s="443"/>
      <c r="F34" s="443"/>
      <c r="G34" s="444"/>
      <c r="H34" s="444"/>
      <c r="I34" s="444"/>
      <c r="J34" s="443"/>
      <c r="K34" s="444"/>
      <c r="L34" s="444"/>
      <c r="M34" s="444"/>
      <c r="O34" s="480"/>
      <c r="P34" s="480"/>
      <c r="Q34" s="480"/>
      <c r="R34" s="480"/>
      <c r="S34" s="480"/>
      <c r="T34" s="481"/>
      <c r="U34" s="481"/>
      <c r="W34" s="354"/>
      <c r="X34" s="354"/>
      <c r="Y34" s="354"/>
      <c r="Z34" s="354"/>
      <c r="AB34" s="480"/>
      <c r="AC34" s="480"/>
      <c r="AD34" s="480"/>
      <c r="AE34" s="480"/>
    </row>
    <row r="35" spans="1:31" ht="17.25" customHeight="1" x14ac:dyDescent="0.2">
      <c r="A35" s="351">
        <v>27</v>
      </c>
      <c r="B35" s="443"/>
      <c r="C35" s="443"/>
      <c r="D35" s="443"/>
      <c r="E35" s="443"/>
      <c r="F35" s="443"/>
      <c r="G35" s="444"/>
      <c r="H35" s="444"/>
      <c r="I35" s="444"/>
      <c r="J35" s="443"/>
      <c r="K35" s="444"/>
      <c r="L35" s="444"/>
      <c r="M35" s="444"/>
      <c r="O35" s="480"/>
      <c r="P35" s="480"/>
      <c r="Q35" s="480"/>
      <c r="R35" s="480"/>
      <c r="S35" s="480"/>
      <c r="T35" s="481"/>
      <c r="U35" s="481"/>
      <c r="W35" s="354"/>
      <c r="X35" s="354"/>
      <c r="Y35" s="354"/>
      <c r="Z35" s="354"/>
      <c r="AB35" s="480"/>
      <c r="AC35" s="480"/>
      <c r="AD35" s="480"/>
      <c r="AE35" s="480"/>
    </row>
    <row r="36" spans="1:31" ht="17.25" customHeight="1" x14ac:dyDescent="0.2">
      <c r="A36" s="351">
        <v>28</v>
      </c>
      <c r="B36" s="443"/>
      <c r="C36" s="443"/>
      <c r="D36" s="443"/>
      <c r="E36" s="443"/>
      <c r="F36" s="443"/>
      <c r="G36" s="444"/>
      <c r="H36" s="444"/>
      <c r="I36" s="444"/>
      <c r="J36" s="443"/>
      <c r="K36" s="444"/>
      <c r="L36" s="444"/>
      <c r="M36" s="444"/>
      <c r="O36" s="480"/>
      <c r="P36" s="480"/>
      <c r="Q36" s="480"/>
      <c r="R36" s="480"/>
      <c r="S36" s="480"/>
      <c r="T36" s="481"/>
      <c r="U36" s="481"/>
      <c r="W36" s="354"/>
      <c r="X36" s="354"/>
      <c r="Y36" s="354"/>
      <c r="Z36" s="354"/>
      <c r="AB36" s="480"/>
      <c r="AC36" s="480"/>
      <c r="AD36" s="480"/>
      <c r="AE36" s="480"/>
    </row>
    <row r="37" spans="1:31" ht="17.25" customHeight="1" x14ac:dyDescent="0.2">
      <c r="A37" s="351">
        <v>29</v>
      </c>
      <c r="B37" s="443"/>
      <c r="C37" s="443"/>
      <c r="D37" s="443"/>
      <c r="E37" s="443"/>
      <c r="F37" s="443"/>
      <c r="G37" s="444"/>
      <c r="H37" s="444"/>
      <c r="I37" s="444"/>
      <c r="J37" s="443"/>
      <c r="K37" s="444"/>
      <c r="L37" s="444"/>
      <c r="M37" s="444"/>
      <c r="O37" s="480"/>
      <c r="P37" s="480"/>
      <c r="Q37" s="480"/>
      <c r="R37" s="480"/>
      <c r="S37" s="480"/>
      <c r="T37" s="481"/>
      <c r="U37" s="481"/>
      <c r="W37" s="354"/>
      <c r="X37" s="354"/>
      <c r="Y37" s="354"/>
      <c r="Z37" s="354"/>
      <c r="AB37" s="480"/>
      <c r="AC37" s="480"/>
      <c r="AD37" s="480"/>
      <c r="AE37" s="480"/>
    </row>
    <row r="38" spans="1:31" ht="17.25" customHeight="1" x14ac:dyDescent="0.2">
      <c r="A38" s="351">
        <v>30</v>
      </c>
      <c r="B38" s="443"/>
      <c r="C38" s="443"/>
      <c r="D38" s="443"/>
      <c r="E38" s="443"/>
      <c r="F38" s="443"/>
      <c r="G38" s="444"/>
      <c r="H38" s="444"/>
      <c r="I38" s="444"/>
      <c r="J38" s="443"/>
      <c r="K38" s="444"/>
      <c r="L38" s="444"/>
      <c r="M38" s="444"/>
      <c r="O38" s="480"/>
      <c r="P38" s="480"/>
      <c r="Q38" s="480"/>
      <c r="R38" s="480"/>
      <c r="S38" s="480"/>
      <c r="T38" s="481"/>
      <c r="U38" s="481"/>
      <c r="W38" s="354"/>
      <c r="X38" s="354"/>
      <c r="Y38" s="354"/>
      <c r="Z38" s="354"/>
      <c r="AB38" s="480"/>
      <c r="AC38" s="480"/>
      <c r="AD38" s="480"/>
      <c r="AE38" s="480"/>
    </row>
    <row r="39" spans="1:31" ht="17.25" customHeight="1" x14ac:dyDescent="0.2">
      <c r="A39" s="351">
        <v>31</v>
      </c>
      <c r="B39" s="443"/>
      <c r="C39" s="443"/>
      <c r="D39" s="443"/>
      <c r="E39" s="443"/>
      <c r="F39" s="443"/>
      <c r="G39" s="444"/>
      <c r="H39" s="444"/>
      <c r="I39" s="444"/>
      <c r="J39" s="443"/>
      <c r="K39" s="444"/>
      <c r="L39" s="444"/>
      <c r="M39" s="444"/>
      <c r="O39" s="480"/>
      <c r="P39" s="480"/>
      <c r="Q39" s="480"/>
      <c r="R39" s="480"/>
      <c r="S39" s="480"/>
      <c r="T39" s="481"/>
      <c r="U39" s="481"/>
      <c r="W39" s="354"/>
      <c r="X39" s="354"/>
      <c r="Y39" s="354"/>
      <c r="Z39" s="354"/>
      <c r="AB39" s="480"/>
      <c r="AC39" s="480"/>
      <c r="AD39" s="480"/>
      <c r="AE39" s="480"/>
    </row>
    <row r="40" spans="1:31" ht="17.25" customHeight="1" x14ac:dyDescent="0.2">
      <c r="A40" s="351">
        <v>32</v>
      </c>
      <c r="B40" s="443"/>
      <c r="C40" s="443"/>
      <c r="D40" s="443"/>
      <c r="E40" s="443"/>
      <c r="F40" s="443"/>
      <c r="G40" s="444"/>
      <c r="H40" s="444"/>
      <c r="I40" s="444"/>
      <c r="J40" s="443"/>
      <c r="K40" s="444"/>
      <c r="L40" s="444"/>
      <c r="M40" s="444"/>
      <c r="O40" s="480"/>
      <c r="P40" s="480"/>
      <c r="Q40" s="480"/>
      <c r="R40" s="480"/>
      <c r="S40" s="480"/>
      <c r="T40" s="481"/>
      <c r="U40" s="481"/>
      <c r="W40" s="354"/>
      <c r="X40" s="354"/>
      <c r="Y40" s="354"/>
      <c r="Z40" s="354"/>
      <c r="AB40" s="480"/>
      <c r="AC40" s="480"/>
      <c r="AD40" s="480"/>
      <c r="AE40" s="480"/>
    </row>
    <row r="41" spans="1:31" ht="17.25" customHeight="1" x14ac:dyDescent="0.2">
      <c r="A41" s="351">
        <v>33</v>
      </c>
      <c r="B41" s="443"/>
      <c r="C41" s="443"/>
      <c r="D41" s="443"/>
      <c r="E41" s="443"/>
      <c r="F41" s="443"/>
      <c r="G41" s="444"/>
      <c r="H41" s="444"/>
      <c r="I41" s="444"/>
      <c r="J41" s="443"/>
      <c r="K41" s="444"/>
      <c r="L41" s="444"/>
      <c r="M41" s="444"/>
      <c r="O41" s="480"/>
      <c r="P41" s="480"/>
      <c r="Q41" s="480"/>
      <c r="R41" s="480"/>
      <c r="S41" s="480"/>
      <c r="T41" s="481"/>
      <c r="U41" s="481"/>
      <c r="W41" s="354"/>
      <c r="X41" s="354"/>
      <c r="Y41" s="354"/>
      <c r="Z41" s="354"/>
      <c r="AB41" s="480"/>
      <c r="AC41" s="480"/>
      <c r="AD41" s="480"/>
      <c r="AE41" s="480"/>
    </row>
    <row r="42" spans="1:31" ht="17.25" customHeight="1" x14ac:dyDescent="0.2">
      <c r="A42" s="351">
        <v>34</v>
      </c>
      <c r="B42" s="443"/>
      <c r="C42" s="443"/>
      <c r="D42" s="443"/>
      <c r="E42" s="443"/>
      <c r="F42" s="443"/>
      <c r="G42" s="444"/>
      <c r="H42" s="444"/>
      <c r="I42" s="444"/>
      <c r="J42" s="443"/>
      <c r="K42" s="444"/>
      <c r="L42" s="444"/>
      <c r="M42" s="444"/>
      <c r="O42" s="480"/>
      <c r="P42" s="480"/>
      <c r="Q42" s="480"/>
      <c r="R42" s="480"/>
      <c r="S42" s="480"/>
      <c r="T42" s="481"/>
      <c r="U42" s="481"/>
      <c r="W42" s="354"/>
      <c r="X42" s="354"/>
      <c r="Y42" s="354"/>
      <c r="Z42" s="354"/>
      <c r="AB42" s="480"/>
      <c r="AC42" s="480"/>
      <c r="AD42" s="480"/>
      <c r="AE42" s="480"/>
    </row>
    <row r="43" spans="1:31" ht="17.25" customHeight="1" x14ac:dyDescent="0.2">
      <c r="A43" s="351">
        <v>35</v>
      </c>
      <c r="B43" s="443"/>
      <c r="C43" s="443"/>
      <c r="D43" s="443"/>
      <c r="E43" s="443"/>
      <c r="F43" s="443"/>
      <c r="G43" s="444"/>
      <c r="H43" s="444"/>
      <c r="I43" s="444"/>
      <c r="J43" s="443"/>
      <c r="K43" s="444"/>
      <c r="L43" s="444"/>
      <c r="M43" s="444"/>
      <c r="O43" s="480"/>
      <c r="P43" s="480"/>
      <c r="Q43" s="480"/>
      <c r="R43" s="480"/>
      <c r="S43" s="480"/>
      <c r="T43" s="481"/>
      <c r="U43" s="481"/>
      <c r="W43" s="354"/>
      <c r="X43" s="354"/>
      <c r="Y43" s="354"/>
      <c r="Z43" s="354"/>
      <c r="AB43" s="480"/>
      <c r="AC43" s="480"/>
      <c r="AD43" s="480"/>
      <c r="AE43" s="480"/>
    </row>
    <row r="44" spans="1:31" ht="17.25" customHeight="1" x14ac:dyDescent="0.2">
      <c r="A44" s="351">
        <v>36</v>
      </c>
      <c r="B44" s="443"/>
      <c r="C44" s="443"/>
      <c r="D44" s="443"/>
      <c r="E44" s="443"/>
      <c r="F44" s="443"/>
      <c r="G44" s="444"/>
      <c r="H44" s="444"/>
      <c r="I44" s="444"/>
      <c r="J44" s="443"/>
      <c r="K44" s="444"/>
      <c r="L44" s="444"/>
      <c r="M44" s="444"/>
      <c r="O44" s="480"/>
      <c r="P44" s="480"/>
      <c r="Q44" s="480"/>
      <c r="R44" s="480"/>
      <c r="S44" s="480"/>
      <c r="T44" s="481"/>
      <c r="U44" s="481"/>
      <c r="W44" s="354"/>
      <c r="X44" s="354"/>
      <c r="Y44" s="354"/>
      <c r="Z44" s="354"/>
      <c r="AB44" s="480"/>
      <c r="AC44" s="480"/>
      <c r="AD44" s="480"/>
      <c r="AE44" s="480"/>
    </row>
    <row r="45" spans="1:31" ht="17.25" customHeight="1" x14ac:dyDescent="0.2">
      <c r="A45" s="351">
        <v>37</v>
      </c>
      <c r="B45" s="443"/>
      <c r="C45" s="443"/>
      <c r="D45" s="443"/>
      <c r="E45" s="443"/>
      <c r="F45" s="443"/>
      <c r="G45" s="444"/>
      <c r="H45" s="444"/>
      <c r="I45" s="444"/>
      <c r="J45" s="443"/>
      <c r="K45" s="444"/>
      <c r="L45" s="444"/>
      <c r="M45" s="444"/>
      <c r="O45" s="480"/>
      <c r="P45" s="480"/>
      <c r="Q45" s="480"/>
      <c r="R45" s="480"/>
      <c r="S45" s="480"/>
      <c r="T45" s="481"/>
      <c r="U45" s="481"/>
      <c r="W45" s="354"/>
      <c r="X45" s="354"/>
      <c r="Y45" s="354"/>
      <c r="Z45" s="354"/>
      <c r="AB45" s="480"/>
      <c r="AC45" s="480"/>
      <c r="AD45" s="480"/>
      <c r="AE45" s="480"/>
    </row>
    <row r="46" spans="1:31" ht="17.25" customHeight="1" x14ac:dyDescent="0.2">
      <c r="A46" s="351">
        <v>38</v>
      </c>
      <c r="B46" s="443"/>
      <c r="C46" s="443"/>
      <c r="D46" s="443"/>
      <c r="E46" s="443"/>
      <c r="F46" s="443"/>
      <c r="G46" s="444"/>
      <c r="H46" s="444"/>
      <c r="I46" s="444"/>
      <c r="J46" s="443"/>
      <c r="K46" s="444"/>
      <c r="L46" s="444"/>
      <c r="M46" s="444"/>
      <c r="O46" s="480"/>
      <c r="P46" s="480"/>
      <c r="Q46" s="480"/>
      <c r="R46" s="480"/>
      <c r="S46" s="480"/>
      <c r="T46" s="481"/>
      <c r="U46" s="481"/>
      <c r="W46" s="354"/>
      <c r="X46" s="354"/>
      <c r="Y46" s="354"/>
      <c r="Z46" s="354"/>
      <c r="AB46" s="480"/>
      <c r="AC46" s="480"/>
      <c r="AD46" s="480"/>
      <c r="AE46" s="480"/>
    </row>
    <row r="47" spans="1:31" ht="17.25" customHeight="1" x14ac:dyDescent="0.2">
      <c r="A47" s="351">
        <v>39</v>
      </c>
      <c r="B47" s="443"/>
      <c r="C47" s="443"/>
      <c r="D47" s="443"/>
      <c r="E47" s="443"/>
      <c r="F47" s="443"/>
      <c r="G47" s="444"/>
      <c r="H47" s="444"/>
      <c r="I47" s="444"/>
      <c r="J47" s="443"/>
      <c r="K47" s="444"/>
      <c r="L47" s="444"/>
      <c r="M47" s="444"/>
      <c r="O47" s="480"/>
      <c r="P47" s="480"/>
      <c r="Q47" s="480"/>
      <c r="R47" s="480"/>
      <c r="S47" s="480"/>
      <c r="T47" s="481"/>
      <c r="U47" s="481"/>
      <c r="W47" s="354"/>
      <c r="X47" s="354"/>
      <c r="Y47" s="354"/>
      <c r="Z47" s="354"/>
      <c r="AB47" s="480"/>
      <c r="AC47" s="480"/>
      <c r="AD47" s="480"/>
      <c r="AE47" s="480"/>
    </row>
    <row r="48" spans="1:31" ht="17.25" customHeight="1" x14ac:dyDescent="0.2">
      <c r="A48" s="351">
        <v>40</v>
      </c>
      <c r="B48" s="443"/>
      <c r="C48" s="443"/>
      <c r="D48" s="443"/>
      <c r="E48" s="443"/>
      <c r="F48" s="443"/>
      <c r="G48" s="444"/>
      <c r="H48" s="444"/>
      <c r="I48" s="444"/>
      <c r="J48" s="443"/>
      <c r="K48" s="444"/>
      <c r="L48" s="444"/>
      <c r="M48" s="444"/>
      <c r="O48" s="480"/>
      <c r="P48" s="480"/>
      <c r="Q48" s="480"/>
      <c r="R48" s="480"/>
      <c r="S48" s="480"/>
      <c r="T48" s="481"/>
      <c r="U48" s="481"/>
      <c r="W48" s="354"/>
      <c r="X48" s="354"/>
      <c r="Y48" s="354"/>
      <c r="Z48" s="354"/>
      <c r="AB48" s="480"/>
      <c r="AC48" s="480"/>
      <c r="AD48" s="480"/>
      <c r="AE48" s="480"/>
    </row>
    <row r="49" spans="1:31" ht="17.25" customHeight="1" x14ac:dyDescent="0.2">
      <c r="A49" s="351">
        <v>41</v>
      </c>
      <c r="B49" s="443"/>
      <c r="C49" s="443"/>
      <c r="D49" s="443"/>
      <c r="E49" s="443"/>
      <c r="F49" s="443"/>
      <c r="G49" s="444"/>
      <c r="H49" s="444"/>
      <c r="I49" s="444"/>
      <c r="J49" s="443"/>
      <c r="K49" s="444"/>
      <c r="L49" s="444"/>
      <c r="M49" s="444"/>
      <c r="O49" s="480"/>
      <c r="P49" s="480"/>
      <c r="Q49" s="480"/>
      <c r="R49" s="480"/>
      <c r="S49" s="480"/>
      <c r="T49" s="481"/>
      <c r="U49" s="481"/>
      <c r="W49" s="354"/>
      <c r="X49" s="354"/>
      <c r="Y49" s="354"/>
      <c r="Z49" s="354"/>
      <c r="AB49" s="480"/>
      <c r="AC49" s="480"/>
      <c r="AD49" s="480"/>
      <c r="AE49" s="480"/>
    </row>
    <row r="50" spans="1:31" ht="17.25" customHeight="1" x14ac:dyDescent="0.2">
      <c r="A50" s="351">
        <v>42</v>
      </c>
      <c r="B50" s="443"/>
      <c r="C50" s="443"/>
      <c r="D50" s="443"/>
      <c r="E50" s="443"/>
      <c r="F50" s="443"/>
      <c r="G50" s="444"/>
      <c r="H50" s="444"/>
      <c r="I50" s="444"/>
      <c r="J50" s="443"/>
      <c r="K50" s="444"/>
      <c r="L50" s="444"/>
      <c r="M50" s="444"/>
      <c r="O50" s="480"/>
      <c r="P50" s="480"/>
      <c r="Q50" s="480"/>
      <c r="R50" s="480"/>
      <c r="S50" s="480"/>
      <c r="T50" s="481"/>
      <c r="U50" s="481"/>
      <c r="W50" s="354"/>
      <c r="X50" s="354"/>
      <c r="Y50" s="354"/>
      <c r="Z50" s="354"/>
      <c r="AB50" s="480"/>
      <c r="AC50" s="480"/>
      <c r="AD50" s="480"/>
      <c r="AE50" s="480"/>
    </row>
    <row r="51" spans="1:31" ht="17.25" customHeight="1" x14ac:dyDescent="0.2">
      <c r="A51" s="351">
        <v>43</v>
      </c>
      <c r="B51" s="443"/>
      <c r="C51" s="443"/>
      <c r="D51" s="443"/>
      <c r="E51" s="443"/>
      <c r="F51" s="443"/>
      <c r="G51" s="444"/>
      <c r="H51" s="444"/>
      <c r="I51" s="444"/>
      <c r="J51" s="443"/>
      <c r="K51" s="444"/>
      <c r="L51" s="444"/>
      <c r="M51" s="444"/>
      <c r="O51" s="480"/>
      <c r="P51" s="480"/>
      <c r="Q51" s="480"/>
      <c r="R51" s="480"/>
      <c r="S51" s="480"/>
      <c r="T51" s="481"/>
      <c r="U51" s="481"/>
      <c r="W51" s="354"/>
      <c r="X51" s="354"/>
      <c r="Y51" s="354"/>
      <c r="Z51" s="354"/>
      <c r="AB51" s="480"/>
      <c r="AC51" s="480"/>
      <c r="AD51" s="480"/>
      <c r="AE51" s="480"/>
    </row>
    <row r="52" spans="1:31" ht="17.25" customHeight="1" x14ac:dyDescent="0.2">
      <c r="A52" s="351">
        <v>44</v>
      </c>
      <c r="B52" s="443"/>
      <c r="C52" s="443"/>
      <c r="D52" s="443"/>
      <c r="E52" s="443"/>
      <c r="F52" s="443"/>
      <c r="G52" s="444"/>
      <c r="H52" s="444"/>
      <c r="I52" s="444"/>
      <c r="J52" s="443"/>
      <c r="K52" s="444"/>
      <c r="L52" s="444"/>
      <c r="M52" s="444"/>
      <c r="O52" s="480"/>
      <c r="P52" s="480"/>
      <c r="Q52" s="480"/>
      <c r="R52" s="480"/>
      <c r="S52" s="480"/>
      <c r="T52" s="481"/>
      <c r="U52" s="481"/>
      <c r="W52" s="354"/>
      <c r="X52" s="354"/>
      <c r="Y52" s="354"/>
      <c r="Z52" s="354"/>
      <c r="AB52" s="480"/>
      <c r="AC52" s="480"/>
      <c r="AD52" s="480"/>
      <c r="AE52" s="480"/>
    </row>
    <row r="53" spans="1:31" ht="17.25" customHeight="1" x14ac:dyDescent="0.2">
      <c r="A53" s="351">
        <v>45</v>
      </c>
      <c r="B53" s="443"/>
      <c r="C53" s="443"/>
      <c r="D53" s="443"/>
      <c r="E53" s="443"/>
      <c r="F53" s="443"/>
      <c r="G53" s="444"/>
      <c r="H53" s="444"/>
      <c r="I53" s="444"/>
      <c r="J53" s="443"/>
      <c r="K53" s="444"/>
      <c r="L53" s="444"/>
      <c r="M53" s="444"/>
      <c r="O53" s="480"/>
      <c r="P53" s="480"/>
      <c r="Q53" s="480"/>
      <c r="R53" s="480"/>
      <c r="S53" s="480"/>
      <c r="T53" s="481"/>
      <c r="U53" s="481"/>
      <c r="W53" s="354"/>
      <c r="X53" s="354"/>
      <c r="Y53" s="354"/>
      <c r="Z53" s="354"/>
      <c r="AB53" s="480"/>
      <c r="AC53" s="480"/>
      <c r="AD53" s="480"/>
      <c r="AE53" s="480"/>
    </row>
    <row r="54" spans="1:31" ht="17.25" customHeight="1" x14ac:dyDescent="0.2">
      <c r="A54" s="351">
        <v>46</v>
      </c>
      <c r="B54" s="443"/>
      <c r="C54" s="443"/>
      <c r="D54" s="443"/>
      <c r="E54" s="443"/>
      <c r="F54" s="443"/>
      <c r="G54" s="444"/>
      <c r="H54" s="444"/>
      <c r="I54" s="444"/>
      <c r="J54" s="443"/>
      <c r="K54" s="444"/>
      <c r="L54" s="444"/>
      <c r="M54" s="444"/>
      <c r="O54" s="480"/>
      <c r="P54" s="480"/>
      <c r="Q54" s="480"/>
      <c r="R54" s="480"/>
      <c r="S54" s="480"/>
      <c r="T54" s="481"/>
      <c r="U54" s="481"/>
      <c r="W54" s="354"/>
      <c r="X54" s="354"/>
      <c r="Y54" s="354"/>
      <c r="Z54" s="354"/>
      <c r="AB54" s="480"/>
      <c r="AC54" s="480"/>
      <c r="AD54" s="480"/>
      <c r="AE54" s="480"/>
    </row>
    <row r="55" spans="1:31" ht="17.25" customHeight="1" x14ac:dyDescent="0.2">
      <c r="A55" s="351">
        <v>47</v>
      </c>
      <c r="B55" s="443"/>
      <c r="C55" s="443"/>
      <c r="D55" s="443"/>
      <c r="E55" s="443"/>
      <c r="F55" s="443"/>
      <c r="G55" s="444"/>
      <c r="H55" s="444"/>
      <c r="I55" s="444"/>
      <c r="J55" s="443"/>
      <c r="K55" s="444"/>
      <c r="L55" s="444"/>
      <c r="M55" s="444"/>
      <c r="O55" s="480"/>
      <c r="P55" s="480"/>
      <c r="Q55" s="480"/>
      <c r="R55" s="480"/>
      <c r="S55" s="480"/>
      <c r="T55" s="481"/>
      <c r="U55" s="481"/>
      <c r="W55" s="354"/>
      <c r="X55" s="354"/>
      <c r="Y55" s="354"/>
      <c r="Z55" s="354"/>
      <c r="AB55" s="480"/>
      <c r="AC55" s="480"/>
      <c r="AD55" s="480"/>
      <c r="AE55" s="480"/>
    </row>
    <row r="56" spans="1:31" ht="17.25" customHeight="1" x14ac:dyDescent="0.2">
      <c r="A56" s="351">
        <v>48</v>
      </c>
      <c r="B56" s="443"/>
      <c r="C56" s="443"/>
      <c r="D56" s="443"/>
      <c r="E56" s="443"/>
      <c r="F56" s="443"/>
      <c r="G56" s="444"/>
      <c r="H56" s="444"/>
      <c r="I56" s="444"/>
      <c r="J56" s="443"/>
      <c r="K56" s="444"/>
      <c r="L56" s="444"/>
      <c r="M56" s="444"/>
      <c r="O56" s="480"/>
      <c r="P56" s="480"/>
      <c r="Q56" s="480"/>
      <c r="R56" s="480"/>
      <c r="S56" s="480"/>
      <c r="T56" s="481"/>
      <c r="U56" s="481"/>
      <c r="W56" s="354"/>
      <c r="X56" s="354"/>
      <c r="Y56" s="354"/>
      <c r="Z56" s="354"/>
      <c r="AB56" s="480"/>
      <c r="AC56" s="480"/>
      <c r="AD56" s="480"/>
      <c r="AE56" s="480"/>
    </row>
    <row r="57" spans="1:31" ht="17.25" customHeight="1" x14ac:dyDescent="0.2">
      <c r="A57" s="351">
        <v>49</v>
      </c>
      <c r="B57" s="443"/>
      <c r="C57" s="443"/>
      <c r="D57" s="443"/>
      <c r="E57" s="443"/>
      <c r="F57" s="443"/>
      <c r="G57" s="444"/>
      <c r="H57" s="444"/>
      <c r="I57" s="444"/>
      <c r="J57" s="443"/>
      <c r="K57" s="444"/>
      <c r="L57" s="444"/>
      <c r="M57" s="444"/>
      <c r="O57" s="480"/>
      <c r="P57" s="480"/>
      <c r="Q57" s="480"/>
      <c r="R57" s="480"/>
      <c r="S57" s="480"/>
      <c r="T57" s="481"/>
      <c r="U57" s="481"/>
      <c r="W57" s="354"/>
      <c r="X57" s="354"/>
      <c r="Y57" s="354"/>
      <c r="Z57" s="354"/>
      <c r="AB57" s="480"/>
      <c r="AC57" s="480"/>
      <c r="AD57" s="480"/>
      <c r="AE57" s="480"/>
    </row>
    <row r="58" spans="1:31" ht="17.25" customHeight="1" x14ac:dyDescent="0.2">
      <c r="A58" s="351">
        <v>50</v>
      </c>
      <c r="B58" s="443"/>
      <c r="C58" s="443"/>
      <c r="D58" s="443"/>
      <c r="E58" s="443"/>
      <c r="F58" s="443"/>
      <c r="G58" s="444"/>
      <c r="H58" s="444"/>
      <c r="I58" s="444"/>
      <c r="J58" s="443"/>
      <c r="K58" s="444"/>
      <c r="L58" s="444"/>
      <c r="M58" s="444"/>
      <c r="O58" s="480"/>
      <c r="P58" s="480"/>
      <c r="Q58" s="480"/>
      <c r="R58" s="480"/>
      <c r="S58" s="480"/>
      <c r="T58" s="481"/>
      <c r="U58" s="481"/>
      <c r="W58" s="354"/>
      <c r="X58" s="354"/>
      <c r="Y58" s="354"/>
      <c r="Z58" s="354"/>
      <c r="AB58" s="480"/>
      <c r="AC58" s="480"/>
      <c r="AD58" s="480"/>
      <c r="AE58" s="480"/>
    </row>
    <row r="59" spans="1:31" ht="17.25" customHeight="1" x14ac:dyDescent="0.2">
      <c r="A59" s="351">
        <v>51</v>
      </c>
      <c r="B59" s="443"/>
      <c r="C59" s="443"/>
      <c r="D59" s="443"/>
      <c r="E59" s="443"/>
      <c r="F59" s="443"/>
      <c r="G59" s="444"/>
      <c r="H59" s="444"/>
      <c r="I59" s="444"/>
      <c r="J59" s="443"/>
      <c r="K59" s="444"/>
      <c r="L59" s="444"/>
      <c r="M59" s="444"/>
      <c r="O59" s="480"/>
      <c r="P59" s="480"/>
      <c r="Q59" s="480"/>
      <c r="R59" s="480"/>
      <c r="S59" s="480"/>
      <c r="T59" s="481"/>
      <c r="U59" s="481"/>
      <c r="W59" s="354"/>
      <c r="X59" s="354"/>
      <c r="Y59" s="354"/>
      <c r="Z59" s="354"/>
      <c r="AB59" s="480"/>
      <c r="AC59" s="480"/>
      <c r="AD59" s="480"/>
      <c r="AE59" s="480"/>
    </row>
    <row r="60" spans="1:31" ht="17.25" customHeight="1" x14ac:dyDescent="0.2">
      <c r="A60" s="351">
        <v>52</v>
      </c>
      <c r="B60" s="443"/>
      <c r="C60" s="443"/>
      <c r="D60" s="443"/>
      <c r="E60" s="443"/>
      <c r="F60" s="443"/>
      <c r="G60" s="444"/>
      <c r="H60" s="444"/>
      <c r="I60" s="444"/>
      <c r="J60" s="443"/>
      <c r="K60" s="444"/>
      <c r="L60" s="444"/>
      <c r="M60" s="444"/>
      <c r="O60" s="480"/>
      <c r="P60" s="480"/>
      <c r="Q60" s="480"/>
      <c r="R60" s="480"/>
      <c r="S60" s="480"/>
      <c r="T60" s="481"/>
      <c r="U60" s="481"/>
      <c r="W60" s="354"/>
      <c r="X60" s="354"/>
      <c r="Y60" s="354"/>
      <c r="Z60" s="354"/>
      <c r="AB60" s="480"/>
      <c r="AC60" s="480"/>
      <c r="AD60" s="480"/>
      <c r="AE60" s="480"/>
    </row>
    <row r="61" spans="1:31" ht="17.25" customHeight="1" x14ac:dyDescent="0.2">
      <c r="A61" s="351">
        <v>53</v>
      </c>
      <c r="B61" s="443"/>
      <c r="C61" s="443"/>
      <c r="D61" s="443"/>
      <c r="E61" s="443"/>
      <c r="F61" s="443"/>
      <c r="G61" s="444"/>
      <c r="H61" s="444"/>
      <c r="I61" s="444"/>
      <c r="J61" s="443"/>
      <c r="K61" s="444"/>
      <c r="L61" s="444"/>
      <c r="M61" s="444"/>
      <c r="O61" s="480"/>
      <c r="P61" s="480"/>
      <c r="Q61" s="480"/>
      <c r="R61" s="480"/>
      <c r="S61" s="480"/>
      <c r="T61" s="481"/>
      <c r="U61" s="481"/>
      <c r="W61" s="354"/>
      <c r="X61" s="354"/>
      <c r="Y61" s="354"/>
      <c r="Z61" s="354"/>
      <c r="AB61" s="480"/>
      <c r="AC61" s="480"/>
      <c r="AD61" s="480"/>
      <c r="AE61" s="480"/>
    </row>
    <row r="62" spans="1:31" ht="17.25" customHeight="1" x14ac:dyDescent="0.2">
      <c r="A62" s="351">
        <v>54</v>
      </c>
      <c r="B62" s="443"/>
      <c r="C62" s="443"/>
      <c r="D62" s="443"/>
      <c r="E62" s="443"/>
      <c r="F62" s="443"/>
      <c r="G62" s="444"/>
      <c r="H62" s="444"/>
      <c r="I62" s="444"/>
      <c r="J62" s="443"/>
      <c r="K62" s="444"/>
      <c r="L62" s="444"/>
      <c r="M62" s="444"/>
      <c r="O62" s="480"/>
      <c r="P62" s="480"/>
      <c r="Q62" s="480"/>
      <c r="R62" s="480"/>
      <c r="S62" s="480"/>
      <c r="T62" s="481"/>
      <c r="U62" s="481"/>
      <c r="W62" s="354"/>
      <c r="X62" s="354"/>
      <c r="Y62" s="354"/>
      <c r="Z62" s="354"/>
      <c r="AB62" s="480"/>
      <c r="AC62" s="480"/>
      <c r="AD62" s="480"/>
      <c r="AE62" s="480"/>
    </row>
    <row r="63" spans="1:31" ht="17.25" customHeight="1" x14ac:dyDescent="0.2">
      <c r="A63" s="351">
        <v>55</v>
      </c>
      <c r="B63" s="443"/>
      <c r="C63" s="443"/>
      <c r="D63" s="443"/>
      <c r="E63" s="443"/>
      <c r="F63" s="443"/>
      <c r="G63" s="444"/>
      <c r="H63" s="444"/>
      <c r="I63" s="444"/>
      <c r="J63" s="443"/>
      <c r="K63" s="444"/>
      <c r="L63" s="444"/>
      <c r="M63" s="444"/>
      <c r="O63" s="480"/>
      <c r="P63" s="480"/>
      <c r="Q63" s="480"/>
      <c r="R63" s="480"/>
      <c r="S63" s="480"/>
      <c r="T63" s="481"/>
      <c r="U63" s="481"/>
      <c r="W63" s="354"/>
      <c r="X63" s="354"/>
      <c r="Y63" s="354"/>
      <c r="Z63" s="354"/>
      <c r="AB63" s="480"/>
      <c r="AC63" s="480"/>
      <c r="AD63" s="480"/>
      <c r="AE63" s="480"/>
    </row>
    <row r="64" spans="1:31" ht="17.25" customHeight="1" x14ac:dyDescent="0.2">
      <c r="A64" s="351">
        <v>56</v>
      </c>
      <c r="B64" s="443"/>
      <c r="C64" s="443"/>
      <c r="D64" s="443"/>
      <c r="E64" s="443"/>
      <c r="F64" s="443"/>
      <c r="G64" s="444"/>
      <c r="H64" s="444"/>
      <c r="I64" s="444"/>
      <c r="J64" s="443"/>
      <c r="K64" s="444"/>
      <c r="L64" s="444"/>
      <c r="M64" s="444"/>
      <c r="O64" s="480"/>
      <c r="P64" s="480"/>
      <c r="Q64" s="480"/>
      <c r="R64" s="480"/>
      <c r="S64" s="480"/>
      <c r="T64" s="481"/>
      <c r="U64" s="481"/>
      <c r="W64" s="354"/>
      <c r="X64" s="354"/>
      <c r="Y64" s="354"/>
      <c r="Z64" s="354"/>
      <c r="AB64" s="480"/>
      <c r="AC64" s="480"/>
      <c r="AD64" s="480"/>
      <c r="AE64" s="480"/>
    </row>
    <row r="65" spans="1:31" ht="17.25" customHeight="1" x14ac:dyDescent="0.2">
      <c r="A65" s="351">
        <v>57</v>
      </c>
      <c r="B65" s="443"/>
      <c r="C65" s="443"/>
      <c r="D65" s="443"/>
      <c r="E65" s="443"/>
      <c r="F65" s="443"/>
      <c r="G65" s="444"/>
      <c r="H65" s="444"/>
      <c r="I65" s="444"/>
      <c r="J65" s="443"/>
      <c r="K65" s="444"/>
      <c r="L65" s="444"/>
      <c r="M65" s="444"/>
      <c r="O65" s="480"/>
      <c r="P65" s="480"/>
      <c r="Q65" s="480"/>
      <c r="R65" s="480"/>
      <c r="S65" s="480"/>
      <c r="T65" s="481"/>
      <c r="U65" s="481"/>
      <c r="W65" s="354"/>
      <c r="X65" s="354"/>
      <c r="Y65" s="354"/>
      <c r="Z65" s="354"/>
      <c r="AB65" s="480"/>
      <c r="AC65" s="480"/>
      <c r="AD65" s="480"/>
      <c r="AE65" s="480"/>
    </row>
    <row r="66" spans="1:31" ht="17.25" customHeight="1" x14ac:dyDescent="0.2">
      <c r="A66" s="351">
        <v>58</v>
      </c>
      <c r="B66" s="443"/>
      <c r="C66" s="443"/>
      <c r="D66" s="443"/>
      <c r="E66" s="443"/>
      <c r="F66" s="443"/>
      <c r="G66" s="444"/>
      <c r="H66" s="444"/>
      <c r="I66" s="444"/>
      <c r="J66" s="443"/>
      <c r="K66" s="444"/>
      <c r="L66" s="444"/>
      <c r="M66" s="444"/>
      <c r="O66" s="480"/>
      <c r="P66" s="480"/>
      <c r="Q66" s="480"/>
      <c r="R66" s="480"/>
      <c r="S66" s="480"/>
      <c r="T66" s="481"/>
      <c r="U66" s="481"/>
      <c r="W66" s="354"/>
      <c r="X66" s="354"/>
      <c r="Y66" s="354"/>
      <c r="Z66" s="354"/>
      <c r="AB66" s="480"/>
      <c r="AC66" s="480"/>
      <c r="AD66" s="480"/>
      <c r="AE66" s="480"/>
    </row>
    <row r="67" spans="1:31" ht="17.25" customHeight="1" x14ac:dyDescent="0.2">
      <c r="A67" s="351">
        <v>59</v>
      </c>
      <c r="B67" s="443"/>
      <c r="C67" s="443"/>
      <c r="D67" s="443"/>
      <c r="E67" s="443"/>
      <c r="F67" s="443"/>
      <c r="G67" s="444"/>
      <c r="H67" s="444"/>
      <c r="I67" s="444"/>
      <c r="J67" s="443"/>
      <c r="K67" s="444"/>
      <c r="L67" s="444"/>
      <c r="M67" s="444"/>
      <c r="O67" s="480"/>
      <c r="P67" s="480"/>
      <c r="Q67" s="480"/>
      <c r="R67" s="480"/>
      <c r="S67" s="480"/>
      <c r="T67" s="481"/>
      <c r="U67" s="481"/>
      <c r="W67" s="354"/>
      <c r="X67" s="354"/>
      <c r="Y67" s="354"/>
      <c r="Z67" s="354"/>
      <c r="AB67" s="480"/>
      <c r="AC67" s="480"/>
      <c r="AD67" s="480"/>
      <c r="AE67" s="480"/>
    </row>
    <row r="68" spans="1:31" ht="17.25" customHeight="1" x14ac:dyDescent="0.2">
      <c r="A68" s="351">
        <v>60</v>
      </c>
      <c r="B68" s="443"/>
      <c r="C68" s="443"/>
      <c r="D68" s="443"/>
      <c r="E68" s="443"/>
      <c r="F68" s="443"/>
      <c r="G68" s="444"/>
      <c r="H68" s="444"/>
      <c r="I68" s="444"/>
      <c r="J68" s="443"/>
      <c r="K68" s="444"/>
      <c r="L68" s="444"/>
      <c r="M68" s="444"/>
      <c r="O68" s="480"/>
      <c r="P68" s="480"/>
      <c r="Q68" s="480"/>
      <c r="R68" s="480"/>
      <c r="S68" s="480"/>
      <c r="T68" s="481"/>
      <c r="U68" s="481"/>
      <c r="W68" s="354"/>
      <c r="X68" s="354"/>
      <c r="Y68" s="354"/>
      <c r="Z68" s="354"/>
      <c r="AB68" s="480"/>
      <c r="AC68" s="480"/>
      <c r="AD68" s="480"/>
      <c r="AE68" s="480"/>
    </row>
    <row r="69" spans="1:31" ht="17.25" customHeight="1" x14ac:dyDescent="0.2">
      <c r="A69" s="351">
        <v>61</v>
      </c>
      <c r="B69" s="443"/>
      <c r="C69" s="443"/>
      <c r="D69" s="443"/>
      <c r="E69" s="443"/>
      <c r="F69" s="443"/>
      <c r="G69" s="444"/>
      <c r="H69" s="444"/>
      <c r="I69" s="444"/>
      <c r="J69" s="443"/>
      <c r="K69" s="444"/>
      <c r="L69" s="444"/>
      <c r="M69" s="444"/>
      <c r="O69" s="480"/>
      <c r="P69" s="480"/>
      <c r="Q69" s="480"/>
      <c r="R69" s="480"/>
      <c r="S69" s="480"/>
      <c r="T69" s="481"/>
      <c r="U69" s="481"/>
      <c r="W69" s="354"/>
      <c r="X69" s="354"/>
      <c r="Y69" s="354"/>
      <c r="Z69" s="354"/>
      <c r="AB69" s="480"/>
      <c r="AC69" s="480"/>
      <c r="AD69" s="480"/>
      <c r="AE69" s="480"/>
    </row>
    <row r="70" spans="1:31" ht="17.25" customHeight="1" x14ac:dyDescent="0.2">
      <c r="A70" s="351">
        <v>62</v>
      </c>
      <c r="B70" s="443"/>
      <c r="C70" s="443"/>
      <c r="D70" s="443"/>
      <c r="E70" s="443"/>
      <c r="F70" s="443"/>
      <c r="G70" s="444"/>
      <c r="H70" s="444"/>
      <c r="I70" s="444"/>
      <c r="J70" s="443"/>
      <c r="K70" s="444"/>
      <c r="L70" s="444"/>
      <c r="M70" s="444"/>
      <c r="O70" s="480"/>
      <c r="P70" s="480"/>
      <c r="Q70" s="480"/>
      <c r="R70" s="480"/>
      <c r="S70" s="480"/>
      <c r="T70" s="481"/>
      <c r="U70" s="481"/>
      <c r="W70" s="354"/>
      <c r="X70" s="354"/>
      <c r="Y70" s="354"/>
      <c r="Z70" s="354"/>
      <c r="AB70" s="480"/>
      <c r="AC70" s="480"/>
      <c r="AD70" s="480"/>
      <c r="AE70" s="480"/>
    </row>
    <row r="71" spans="1:31" ht="17.25" customHeight="1" x14ac:dyDescent="0.2">
      <c r="A71" s="351">
        <v>63</v>
      </c>
      <c r="B71" s="443"/>
      <c r="C71" s="443"/>
      <c r="D71" s="443"/>
      <c r="E71" s="443"/>
      <c r="F71" s="443"/>
      <c r="G71" s="444"/>
      <c r="H71" s="444"/>
      <c r="I71" s="444"/>
      <c r="J71" s="443"/>
      <c r="K71" s="444"/>
      <c r="L71" s="444"/>
      <c r="M71" s="444"/>
      <c r="O71" s="480"/>
      <c r="P71" s="480"/>
      <c r="Q71" s="480"/>
      <c r="R71" s="480"/>
      <c r="S71" s="480"/>
      <c r="T71" s="481"/>
      <c r="U71" s="481"/>
      <c r="W71" s="354"/>
      <c r="X71" s="354"/>
      <c r="Y71" s="354"/>
      <c r="Z71" s="354"/>
      <c r="AB71" s="480"/>
      <c r="AC71" s="480"/>
      <c r="AD71" s="480"/>
      <c r="AE71" s="480"/>
    </row>
    <row r="72" spans="1:31" ht="17.25" customHeight="1" x14ac:dyDescent="0.2">
      <c r="A72" s="351">
        <v>64</v>
      </c>
      <c r="B72" s="443"/>
      <c r="C72" s="443"/>
      <c r="D72" s="443"/>
      <c r="E72" s="443"/>
      <c r="F72" s="443"/>
      <c r="G72" s="444"/>
      <c r="H72" s="444"/>
      <c r="I72" s="444"/>
      <c r="J72" s="443"/>
      <c r="K72" s="444"/>
      <c r="L72" s="444"/>
      <c r="M72" s="444"/>
      <c r="O72" s="480"/>
      <c r="P72" s="480"/>
      <c r="Q72" s="480"/>
      <c r="R72" s="480"/>
      <c r="S72" s="480"/>
      <c r="T72" s="481"/>
      <c r="U72" s="481"/>
      <c r="W72" s="354"/>
      <c r="X72" s="354"/>
      <c r="Y72" s="354"/>
      <c r="Z72" s="354"/>
      <c r="AB72" s="480"/>
      <c r="AC72" s="480"/>
      <c r="AD72" s="480"/>
      <c r="AE72" s="480"/>
    </row>
    <row r="73" spans="1:31" ht="17.25" customHeight="1" x14ac:dyDescent="0.2">
      <c r="A73" s="351">
        <v>65</v>
      </c>
      <c r="B73" s="443"/>
      <c r="C73" s="443"/>
      <c r="D73" s="443"/>
      <c r="E73" s="443"/>
      <c r="F73" s="443"/>
      <c r="G73" s="444"/>
      <c r="H73" s="444"/>
      <c r="I73" s="444"/>
      <c r="J73" s="443"/>
      <c r="K73" s="444"/>
      <c r="L73" s="444"/>
      <c r="M73" s="444"/>
      <c r="O73" s="480"/>
      <c r="P73" s="480"/>
      <c r="Q73" s="480"/>
      <c r="R73" s="480"/>
      <c r="S73" s="480"/>
      <c r="T73" s="481"/>
      <c r="U73" s="481"/>
      <c r="W73" s="354"/>
      <c r="X73" s="354"/>
      <c r="Y73" s="354"/>
      <c r="Z73" s="354"/>
      <c r="AB73" s="480"/>
      <c r="AC73" s="480"/>
      <c r="AD73" s="480"/>
      <c r="AE73" s="480"/>
    </row>
    <row r="74" spans="1:31" ht="17.25" customHeight="1" x14ac:dyDescent="0.2">
      <c r="A74" s="351">
        <v>66</v>
      </c>
      <c r="B74" s="443"/>
      <c r="C74" s="443"/>
      <c r="D74" s="443"/>
      <c r="E74" s="443"/>
      <c r="F74" s="443"/>
      <c r="G74" s="444"/>
      <c r="H74" s="444"/>
      <c r="I74" s="444"/>
      <c r="J74" s="443"/>
      <c r="K74" s="444"/>
      <c r="L74" s="444"/>
      <c r="M74" s="444"/>
      <c r="O74" s="480"/>
      <c r="P74" s="480"/>
      <c r="Q74" s="480"/>
      <c r="R74" s="480"/>
      <c r="S74" s="480"/>
      <c r="T74" s="481"/>
      <c r="U74" s="481"/>
      <c r="W74" s="354"/>
      <c r="X74" s="354"/>
      <c r="Y74" s="354"/>
      <c r="Z74" s="354"/>
      <c r="AB74" s="480"/>
      <c r="AC74" s="480"/>
      <c r="AD74" s="480"/>
      <c r="AE74" s="480"/>
    </row>
    <row r="75" spans="1:31" ht="17.25" customHeight="1" x14ac:dyDescent="0.2">
      <c r="A75" s="351">
        <v>67</v>
      </c>
      <c r="B75" s="443"/>
      <c r="C75" s="443"/>
      <c r="D75" s="443"/>
      <c r="E75" s="443"/>
      <c r="F75" s="443"/>
      <c r="G75" s="444"/>
      <c r="H75" s="444"/>
      <c r="I75" s="444"/>
      <c r="J75" s="443"/>
      <c r="K75" s="444"/>
      <c r="L75" s="444"/>
      <c r="M75" s="444"/>
      <c r="O75" s="480"/>
      <c r="P75" s="480"/>
      <c r="Q75" s="480"/>
      <c r="R75" s="480"/>
      <c r="S75" s="480"/>
      <c r="T75" s="481"/>
      <c r="U75" s="481"/>
      <c r="W75" s="354"/>
      <c r="X75" s="354"/>
      <c r="Y75" s="354"/>
      <c r="Z75" s="354"/>
      <c r="AB75" s="480"/>
      <c r="AC75" s="480"/>
      <c r="AD75" s="480"/>
      <c r="AE75" s="480"/>
    </row>
    <row r="76" spans="1:31" ht="17.25" customHeight="1" x14ac:dyDescent="0.2">
      <c r="A76" s="351">
        <v>68</v>
      </c>
      <c r="B76" s="443"/>
      <c r="C76" s="443"/>
      <c r="D76" s="443"/>
      <c r="E76" s="443"/>
      <c r="F76" s="443"/>
      <c r="G76" s="444"/>
      <c r="H76" s="444"/>
      <c r="I76" s="444"/>
      <c r="J76" s="443"/>
      <c r="K76" s="444"/>
      <c r="L76" s="444"/>
      <c r="M76" s="444"/>
      <c r="O76" s="480"/>
      <c r="P76" s="480"/>
      <c r="Q76" s="480"/>
      <c r="R76" s="480"/>
      <c r="S76" s="480"/>
      <c r="T76" s="481"/>
      <c r="U76" s="481"/>
      <c r="W76" s="354"/>
      <c r="X76" s="354"/>
      <c r="Y76" s="354"/>
      <c r="Z76" s="354"/>
      <c r="AB76" s="480"/>
      <c r="AC76" s="480"/>
      <c r="AD76" s="480"/>
      <c r="AE76" s="480"/>
    </row>
    <row r="77" spans="1:31" ht="17.25" customHeight="1" x14ac:dyDescent="0.2">
      <c r="A77" s="351">
        <v>69</v>
      </c>
      <c r="B77" s="443"/>
      <c r="C77" s="443"/>
      <c r="D77" s="443"/>
      <c r="E77" s="443"/>
      <c r="F77" s="443"/>
      <c r="G77" s="444"/>
      <c r="H77" s="444"/>
      <c r="I77" s="444"/>
      <c r="J77" s="443"/>
      <c r="K77" s="444"/>
      <c r="L77" s="444"/>
      <c r="M77" s="444"/>
      <c r="O77" s="480"/>
      <c r="P77" s="480"/>
      <c r="Q77" s="480"/>
      <c r="R77" s="480"/>
      <c r="S77" s="480"/>
      <c r="T77" s="481"/>
      <c r="U77" s="481"/>
      <c r="W77" s="354"/>
      <c r="X77" s="354"/>
      <c r="Y77" s="354"/>
      <c r="Z77" s="354"/>
      <c r="AB77" s="480"/>
      <c r="AC77" s="480"/>
      <c r="AD77" s="480"/>
      <c r="AE77" s="480"/>
    </row>
    <row r="78" spans="1:31" ht="17.25" customHeight="1" x14ac:dyDescent="0.2">
      <c r="A78" s="351">
        <v>70</v>
      </c>
      <c r="B78" s="443"/>
      <c r="C78" s="443"/>
      <c r="D78" s="443"/>
      <c r="E78" s="443"/>
      <c r="F78" s="443"/>
      <c r="G78" s="444"/>
      <c r="H78" s="444"/>
      <c r="I78" s="444"/>
      <c r="J78" s="443"/>
      <c r="K78" s="444"/>
      <c r="L78" s="444"/>
      <c r="M78" s="444"/>
      <c r="O78" s="480"/>
      <c r="P78" s="480"/>
      <c r="Q78" s="480"/>
      <c r="R78" s="480"/>
      <c r="S78" s="480"/>
      <c r="T78" s="481"/>
      <c r="U78" s="481"/>
      <c r="W78" s="354"/>
      <c r="X78" s="354"/>
      <c r="Y78" s="354"/>
      <c r="Z78" s="354"/>
      <c r="AB78" s="480"/>
      <c r="AC78" s="480"/>
      <c r="AD78" s="480"/>
      <c r="AE78" s="480"/>
    </row>
    <row r="79" spans="1:31" ht="17.25" customHeight="1" x14ac:dyDescent="0.2">
      <c r="A79" s="351">
        <v>71</v>
      </c>
      <c r="B79" s="443"/>
      <c r="C79" s="443"/>
      <c r="D79" s="443"/>
      <c r="E79" s="443"/>
      <c r="F79" s="443"/>
      <c r="G79" s="444"/>
      <c r="H79" s="444"/>
      <c r="I79" s="444"/>
      <c r="J79" s="443"/>
      <c r="K79" s="444"/>
      <c r="L79" s="444"/>
      <c r="M79" s="444"/>
      <c r="O79" s="480"/>
      <c r="P79" s="480"/>
      <c r="Q79" s="480"/>
      <c r="R79" s="480"/>
      <c r="S79" s="480"/>
      <c r="T79" s="481"/>
      <c r="U79" s="481"/>
      <c r="W79" s="354"/>
      <c r="X79" s="354"/>
      <c r="Y79" s="354"/>
      <c r="Z79" s="354"/>
      <c r="AB79" s="480"/>
      <c r="AC79" s="480"/>
      <c r="AD79" s="480"/>
      <c r="AE79" s="480"/>
    </row>
    <row r="80" spans="1:31" ht="17.25" customHeight="1" x14ac:dyDescent="0.2">
      <c r="A80" s="351">
        <v>72</v>
      </c>
      <c r="B80" s="443"/>
      <c r="C80" s="443"/>
      <c r="D80" s="443"/>
      <c r="E80" s="443"/>
      <c r="F80" s="443"/>
      <c r="G80" s="444"/>
      <c r="H80" s="444"/>
      <c r="I80" s="444"/>
      <c r="J80" s="443"/>
      <c r="K80" s="444"/>
      <c r="L80" s="444"/>
      <c r="M80" s="444"/>
      <c r="O80" s="480"/>
      <c r="P80" s="480"/>
      <c r="Q80" s="480"/>
      <c r="R80" s="480"/>
      <c r="S80" s="480"/>
      <c r="T80" s="481"/>
      <c r="U80" s="481"/>
      <c r="W80" s="354"/>
      <c r="X80" s="354"/>
      <c r="Y80" s="354"/>
      <c r="Z80" s="354"/>
      <c r="AB80" s="480"/>
      <c r="AC80" s="480"/>
      <c r="AD80" s="480"/>
      <c r="AE80" s="480"/>
    </row>
    <row r="81" spans="1:31" ht="17.25" customHeight="1" x14ac:dyDescent="0.2">
      <c r="A81" s="351">
        <v>73</v>
      </c>
      <c r="B81" s="443"/>
      <c r="C81" s="443"/>
      <c r="D81" s="443"/>
      <c r="E81" s="443"/>
      <c r="F81" s="443"/>
      <c r="G81" s="444"/>
      <c r="H81" s="444"/>
      <c r="I81" s="444"/>
      <c r="J81" s="443"/>
      <c r="K81" s="444"/>
      <c r="L81" s="444"/>
      <c r="M81" s="444"/>
      <c r="O81" s="480"/>
      <c r="P81" s="480"/>
      <c r="Q81" s="480"/>
      <c r="R81" s="480"/>
      <c r="S81" s="480"/>
      <c r="T81" s="481"/>
      <c r="U81" s="481"/>
      <c r="W81" s="354"/>
      <c r="X81" s="354"/>
      <c r="Y81" s="354"/>
      <c r="Z81" s="354"/>
      <c r="AB81" s="480"/>
      <c r="AC81" s="480"/>
      <c r="AD81" s="480"/>
      <c r="AE81" s="480"/>
    </row>
    <row r="82" spans="1:31" ht="17.25" customHeight="1" x14ac:dyDescent="0.2">
      <c r="A82" s="351">
        <v>74</v>
      </c>
      <c r="B82" s="443"/>
      <c r="C82" s="443"/>
      <c r="D82" s="443"/>
      <c r="E82" s="443"/>
      <c r="F82" s="443"/>
      <c r="G82" s="444"/>
      <c r="H82" s="444"/>
      <c r="I82" s="444"/>
      <c r="J82" s="443"/>
      <c r="K82" s="444"/>
      <c r="L82" s="444"/>
      <c r="M82" s="444"/>
      <c r="O82" s="480"/>
      <c r="P82" s="480"/>
      <c r="Q82" s="480"/>
      <c r="R82" s="480"/>
      <c r="S82" s="480"/>
      <c r="T82" s="481"/>
      <c r="U82" s="481"/>
      <c r="W82" s="354"/>
      <c r="X82" s="354"/>
      <c r="Y82" s="354"/>
      <c r="Z82" s="354"/>
      <c r="AB82" s="480"/>
      <c r="AC82" s="480"/>
      <c r="AD82" s="480"/>
      <c r="AE82" s="480"/>
    </row>
    <row r="83" spans="1:31" ht="17.25" customHeight="1" x14ac:dyDescent="0.2">
      <c r="A83" s="351">
        <v>75</v>
      </c>
      <c r="B83" s="443"/>
      <c r="C83" s="443"/>
      <c r="D83" s="443"/>
      <c r="E83" s="443"/>
      <c r="F83" s="443"/>
      <c r="G83" s="444"/>
      <c r="H83" s="444"/>
      <c r="I83" s="444"/>
      <c r="J83" s="443"/>
      <c r="K83" s="444"/>
      <c r="L83" s="444"/>
      <c r="M83" s="444"/>
      <c r="O83" s="480"/>
      <c r="P83" s="480"/>
      <c r="Q83" s="480"/>
      <c r="R83" s="480"/>
      <c r="S83" s="480"/>
      <c r="T83" s="481"/>
      <c r="U83" s="481"/>
      <c r="W83" s="354"/>
      <c r="X83" s="354"/>
      <c r="Y83" s="354"/>
      <c r="Z83" s="354"/>
      <c r="AB83" s="480"/>
      <c r="AC83" s="480"/>
      <c r="AD83" s="480"/>
      <c r="AE83" s="480"/>
    </row>
    <row r="84" spans="1:31" ht="17.25" customHeight="1" x14ac:dyDescent="0.2">
      <c r="A84" s="351">
        <v>76</v>
      </c>
      <c r="B84" s="443"/>
      <c r="C84" s="443"/>
      <c r="D84" s="443"/>
      <c r="E84" s="443"/>
      <c r="F84" s="443"/>
      <c r="G84" s="444"/>
      <c r="H84" s="444"/>
      <c r="I84" s="444"/>
      <c r="J84" s="443"/>
      <c r="K84" s="444"/>
      <c r="L84" s="444"/>
      <c r="M84" s="444"/>
      <c r="O84" s="480"/>
      <c r="P84" s="480"/>
      <c r="Q84" s="480"/>
      <c r="R84" s="480"/>
      <c r="S84" s="480"/>
      <c r="T84" s="481"/>
      <c r="U84" s="481"/>
      <c r="W84" s="354"/>
      <c r="X84" s="354"/>
      <c r="Y84" s="354"/>
      <c r="Z84" s="354"/>
      <c r="AB84" s="480"/>
      <c r="AC84" s="480"/>
      <c r="AD84" s="480"/>
      <c r="AE84" s="480"/>
    </row>
    <row r="85" spans="1:31" ht="17.25" customHeight="1" x14ac:dyDescent="0.2">
      <c r="A85" s="351">
        <v>77</v>
      </c>
      <c r="B85" s="443"/>
      <c r="C85" s="443"/>
      <c r="D85" s="443"/>
      <c r="E85" s="443"/>
      <c r="F85" s="443"/>
      <c r="G85" s="444"/>
      <c r="H85" s="444"/>
      <c r="I85" s="444"/>
      <c r="J85" s="443"/>
      <c r="K85" s="444"/>
      <c r="L85" s="444"/>
      <c r="M85" s="444"/>
      <c r="O85" s="480"/>
      <c r="P85" s="480"/>
      <c r="Q85" s="480"/>
      <c r="R85" s="480"/>
      <c r="S85" s="480"/>
      <c r="T85" s="481"/>
      <c r="U85" s="481"/>
      <c r="W85" s="354"/>
      <c r="X85" s="354"/>
      <c r="Y85" s="354"/>
      <c r="Z85" s="354"/>
      <c r="AB85" s="480"/>
      <c r="AC85" s="480"/>
      <c r="AD85" s="480"/>
      <c r="AE85" s="480"/>
    </row>
    <row r="86" spans="1:31" ht="17.25" customHeight="1" x14ac:dyDescent="0.2">
      <c r="A86" s="351">
        <v>78</v>
      </c>
      <c r="B86" s="443"/>
      <c r="C86" s="443"/>
      <c r="D86" s="443"/>
      <c r="E86" s="443"/>
      <c r="F86" s="443"/>
      <c r="G86" s="444"/>
      <c r="H86" s="444"/>
      <c r="I86" s="444"/>
      <c r="J86" s="443"/>
      <c r="K86" s="444"/>
      <c r="L86" s="444"/>
      <c r="M86" s="444"/>
      <c r="O86" s="480"/>
      <c r="P86" s="480"/>
      <c r="Q86" s="480"/>
      <c r="R86" s="480"/>
      <c r="S86" s="480"/>
      <c r="T86" s="481"/>
      <c r="U86" s="481"/>
      <c r="W86" s="354"/>
      <c r="X86" s="354"/>
      <c r="Y86" s="354"/>
      <c r="Z86" s="354"/>
      <c r="AB86" s="480"/>
      <c r="AC86" s="480"/>
      <c r="AD86" s="480"/>
      <c r="AE86" s="480"/>
    </row>
    <row r="87" spans="1:31" ht="17.25" customHeight="1" x14ac:dyDescent="0.2">
      <c r="A87" s="351">
        <v>79</v>
      </c>
      <c r="B87" s="443"/>
      <c r="C87" s="443"/>
      <c r="D87" s="443"/>
      <c r="E87" s="443"/>
      <c r="F87" s="443"/>
      <c r="G87" s="444"/>
      <c r="H87" s="444"/>
      <c r="I87" s="444"/>
      <c r="J87" s="443"/>
      <c r="K87" s="444"/>
      <c r="L87" s="444"/>
      <c r="M87" s="444"/>
      <c r="O87" s="480"/>
      <c r="P87" s="480"/>
      <c r="Q87" s="480"/>
      <c r="R87" s="480"/>
      <c r="S87" s="480"/>
      <c r="T87" s="481"/>
      <c r="U87" s="481"/>
      <c r="W87" s="354"/>
      <c r="X87" s="354"/>
      <c r="Y87" s="354"/>
      <c r="Z87" s="354"/>
      <c r="AB87" s="480"/>
      <c r="AC87" s="480"/>
      <c r="AD87" s="480"/>
      <c r="AE87" s="480"/>
    </row>
    <row r="88" spans="1:31" ht="17.25" customHeight="1" x14ac:dyDescent="0.2">
      <c r="A88" s="351">
        <v>80</v>
      </c>
      <c r="B88" s="443"/>
      <c r="C88" s="443"/>
      <c r="D88" s="443"/>
      <c r="E88" s="443"/>
      <c r="F88" s="443"/>
      <c r="G88" s="444"/>
      <c r="H88" s="444"/>
      <c r="I88" s="444"/>
      <c r="J88" s="443"/>
      <c r="K88" s="444"/>
      <c r="L88" s="444"/>
      <c r="M88" s="444"/>
      <c r="O88" s="480"/>
      <c r="P88" s="480"/>
      <c r="Q88" s="480"/>
      <c r="R88" s="480"/>
      <c r="S88" s="480"/>
      <c r="T88" s="481"/>
      <c r="U88" s="481"/>
      <c r="W88" s="354"/>
      <c r="X88" s="354"/>
      <c r="Y88" s="354"/>
      <c r="Z88" s="354"/>
      <c r="AB88" s="480"/>
      <c r="AC88" s="480"/>
      <c r="AD88" s="480"/>
      <c r="AE88" s="480"/>
    </row>
    <row r="89" spans="1:31" ht="17.25" customHeight="1" x14ac:dyDescent="0.2">
      <c r="A89" s="351">
        <v>81</v>
      </c>
      <c r="B89" s="443"/>
      <c r="C89" s="443"/>
      <c r="D89" s="443"/>
      <c r="E89" s="443"/>
      <c r="F89" s="443"/>
      <c r="G89" s="444"/>
      <c r="H89" s="444"/>
      <c r="I89" s="444"/>
      <c r="J89" s="443"/>
      <c r="K89" s="444"/>
      <c r="L89" s="444"/>
      <c r="M89" s="444"/>
      <c r="O89" s="480"/>
      <c r="P89" s="480"/>
      <c r="Q89" s="480"/>
      <c r="R89" s="480"/>
      <c r="S89" s="480"/>
      <c r="T89" s="481"/>
      <c r="U89" s="481"/>
      <c r="W89" s="354"/>
      <c r="X89" s="354"/>
      <c r="Y89" s="354"/>
      <c r="Z89" s="354"/>
      <c r="AB89" s="480"/>
      <c r="AC89" s="480"/>
      <c r="AD89" s="480"/>
      <c r="AE89" s="480"/>
    </row>
    <row r="90" spans="1:31" ht="17.25" customHeight="1" x14ac:dyDescent="0.2">
      <c r="A90" s="351">
        <v>82</v>
      </c>
      <c r="B90" s="443"/>
      <c r="C90" s="443"/>
      <c r="D90" s="443"/>
      <c r="E90" s="443"/>
      <c r="F90" s="443"/>
      <c r="G90" s="444"/>
      <c r="H90" s="444"/>
      <c r="I90" s="444"/>
      <c r="J90" s="443"/>
      <c r="K90" s="444"/>
      <c r="L90" s="444"/>
      <c r="M90" s="444"/>
      <c r="O90" s="480"/>
      <c r="P90" s="480"/>
      <c r="Q90" s="480"/>
      <c r="R90" s="480"/>
      <c r="S90" s="480"/>
      <c r="T90" s="481"/>
      <c r="U90" s="481"/>
      <c r="W90" s="354"/>
      <c r="X90" s="354"/>
      <c r="Y90" s="354"/>
      <c r="Z90" s="354"/>
      <c r="AB90" s="480"/>
      <c r="AC90" s="480"/>
      <c r="AD90" s="480"/>
      <c r="AE90" s="480"/>
    </row>
    <row r="91" spans="1:31" ht="17.25" customHeight="1" x14ac:dyDescent="0.2">
      <c r="A91" s="351">
        <v>83</v>
      </c>
      <c r="B91" s="443"/>
      <c r="C91" s="443"/>
      <c r="D91" s="443"/>
      <c r="E91" s="443"/>
      <c r="F91" s="443"/>
      <c r="G91" s="444"/>
      <c r="H91" s="444"/>
      <c r="I91" s="444"/>
      <c r="J91" s="443"/>
      <c r="K91" s="444"/>
      <c r="L91" s="444"/>
      <c r="M91" s="444"/>
      <c r="O91" s="480"/>
      <c r="P91" s="480"/>
      <c r="Q91" s="480"/>
      <c r="R91" s="480"/>
      <c r="S91" s="480"/>
      <c r="T91" s="481"/>
      <c r="U91" s="481"/>
      <c r="W91" s="354"/>
      <c r="X91" s="354"/>
      <c r="Y91" s="354"/>
      <c r="Z91" s="354"/>
      <c r="AB91" s="480"/>
      <c r="AC91" s="480"/>
      <c r="AD91" s="480"/>
      <c r="AE91" s="480"/>
    </row>
    <row r="92" spans="1:31" ht="17.25" customHeight="1" x14ac:dyDescent="0.2">
      <c r="A92" s="351">
        <v>84</v>
      </c>
      <c r="B92" s="443"/>
      <c r="C92" s="443"/>
      <c r="D92" s="443"/>
      <c r="E92" s="443"/>
      <c r="F92" s="443"/>
      <c r="G92" s="444"/>
      <c r="H92" s="444"/>
      <c r="I92" s="444"/>
      <c r="J92" s="443"/>
      <c r="K92" s="444"/>
      <c r="L92" s="444"/>
      <c r="M92" s="444"/>
      <c r="O92" s="480"/>
      <c r="P92" s="480"/>
      <c r="Q92" s="480"/>
      <c r="R92" s="480"/>
      <c r="S92" s="480"/>
      <c r="T92" s="481"/>
      <c r="U92" s="481"/>
      <c r="W92" s="354"/>
      <c r="X92" s="354"/>
      <c r="Y92" s="354"/>
      <c r="Z92" s="354"/>
      <c r="AB92" s="480"/>
      <c r="AC92" s="480"/>
      <c r="AD92" s="480"/>
      <c r="AE92" s="480"/>
    </row>
    <row r="93" spans="1:31" ht="17.25" customHeight="1" x14ac:dyDescent="0.2">
      <c r="A93" s="351">
        <v>85</v>
      </c>
      <c r="B93" s="443"/>
      <c r="C93" s="443"/>
      <c r="D93" s="443"/>
      <c r="E93" s="443"/>
      <c r="F93" s="443"/>
      <c r="G93" s="444"/>
      <c r="H93" s="444"/>
      <c r="I93" s="444"/>
      <c r="J93" s="443"/>
      <c r="K93" s="444"/>
      <c r="L93" s="444"/>
      <c r="M93" s="444"/>
      <c r="O93" s="480"/>
      <c r="P93" s="480"/>
      <c r="Q93" s="480"/>
      <c r="R93" s="480"/>
      <c r="S93" s="480"/>
      <c r="T93" s="481"/>
      <c r="U93" s="481"/>
      <c r="W93" s="354"/>
      <c r="X93" s="354"/>
      <c r="Y93" s="354"/>
      <c r="Z93" s="354"/>
      <c r="AB93" s="480"/>
      <c r="AC93" s="480"/>
      <c r="AD93" s="480"/>
      <c r="AE93" s="480"/>
    </row>
    <row r="94" spans="1:31" ht="17.25" customHeight="1" x14ac:dyDescent="0.2">
      <c r="A94" s="351">
        <v>86</v>
      </c>
      <c r="B94" s="443"/>
      <c r="C94" s="443"/>
      <c r="D94" s="443"/>
      <c r="E94" s="443"/>
      <c r="F94" s="443"/>
      <c r="G94" s="444"/>
      <c r="H94" s="444"/>
      <c r="I94" s="444"/>
      <c r="J94" s="443"/>
      <c r="K94" s="444"/>
      <c r="L94" s="444"/>
      <c r="M94" s="444"/>
      <c r="O94" s="480"/>
      <c r="P94" s="480"/>
      <c r="Q94" s="480"/>
      <c r="R94" s="480"/>
      <c r="S94" s="480"/>
      <c r="T94" s="481"/>
      <c r="U94" s="481"/>
      <c r="W94" s="354"/>
      <c r="X94" s="354"/>
      <c r="Y94" s="354"/>
      <c r="Z94" s="354"/>
      <c r="AB94" s="480"/>
      <c r="AC94" s="480"/>
      <c r="AD94" s="480"/>
      <c r="AE94" s="480"/>
    </row>
    <row r="95" spans="1:31" ht="17.25" customHeight="1" x14ac:dyDescent="0.2">
      <c r="A95" s="351">
        <v>87</v>
      </c>
      <c r="B95" s="443"/>
      <c r="C95" s="443"/>
      <c r="D95" s="443"/>
      <c r="E95" s="443"/>
      <c r="F95" s="443"/>
      <c r="G95" s="444"/>
      <c r="H95" s="444"/>
      <c r="I95" s="444"/>
      <c r="J95" s="443"/>
      <c r="K95" s="444"/>
      <c r="L95" s="444"/>
      <c r="M95" s="444"/>
      <c r="O95" s="480"/>
      <c r="P95" s="480"/>
      <c r="Q95" s="480"/>
      <c r="R95" s="480"/>
      <c r="S95" s="480"/>
      <c r="T95" s="481"/>
      <c r="U95" s="481"/>
      <c r="W95" s="354"/>
      <c r="X95" s="354"/>
      <c r="Y95" s="354"/>
      <c r="Z95" s="354"/>
      <c r="AB95" s="480"/>
      <c r="AC95" s="480"/>
      <c r="AD95" s="480"/>
      <c r="AE95" s="480"/>
    </row>
    <row r="96" spans="1:31" ht="17.25" customHeight="1" x14ac:dyDescent="0.2">
      <c r="A96" s="351">
        <v>88</v>
      </c>
      <c r="B96" s="443"/>
      <c r="C96" s="443"/>
      <c r="D96" s="443"/>
      <c r="E96" s="443"/>
      <c r="F96" s="443"/>
      <c r="G96" s="444"/>
      <c r="H96" s="444"/>
      <c r="I96" s="444"/>
      <c r="J96" s="443"/>
      <c r="K96" s="444"/>
      <c r="L96" s="444"/>
      <c r="M96" s="444"/>
      <c r="O96" s="480"/>
      <c r="P96" s="480"/>
      <c r="Q96" s="480"/>
      <c r="R96" s="480"/>
      <c r="S96" s="480"/>
      <c r="T96" s="481"/>
      <c r="U96" s="481"/>
      <c r="W96" s="354"/>
      <c r="X96" s="354"/>
      <c r="Y96" s="354"/>
      <c r="Z96" s="354"/>
      <c r="AB96" s="480"/>
      <c r="AC96" s="480"/>
      <c r="AD96" s="480"/>
      <c r="AE96" s="480"/>
    </row>
    <row r="97" spans="1:31" ht="17.25" customHeight="1" x14ac:dyDescent="0.2">
      <c r="A97" s="351">
        <v>89</v>
      </c>
      <c r="B97" s="443"/>
      <c r="C97" s="443"/>
      <c r="D97" s="443"/>
      <c r="E97" s="443"/>
      <c r="F97" s="443"/>
      <c r="G97" s="444"/>
      <c r="H97" s="444"/>
      <c r="I97" s="444"/>
      <c r="J97" s="443"/>
      <c r="K97" s="444"/>
      <c r="L97" s="444"/>
      <c r="M97" s="444"/>
      <c r="O97" s="480"/>
      <c r="P97" s="480"/>
      <c r="Q97" s="480"/>
      <c r="R97" s="480"/>
      <c r="S97" s="480"/>
      <c r="T97" s="481"/>
      <c r="U97" s="481"/>
      <c r="W97" s="354"/>
      <c r="X97" s="354"/>
      <c r="Y97" s="354"/>
      <c r="Z97" s="354"/>
      <c r="AB97" s="480"/>
      <c r="AC97" s="480"/>
      <c r="AD97" s="480"/>
      <c r="AE97" s="480"/>
    </row>
    <row r="98" spans="1:31" ht="17.25" customHeight="1" x14ac:dyDescent="0.2">
      <c r="A98" s="351">
        <v>90</v>
      </c>
      <c r="B98" s="443"/>
      <c r="C98" s="443"/>
      <c r="D98" s="443"/>
      <c r="E98" s="443"/>
      <c r="F98" s="443"/>
      <c r="G98" s="444"/>
      <c r="H98" s="444"/>
      <c r="I98" s="444"/>
      <c r="J98" s="443"/>
      <c r="K98" s="444"/>
      <c r="L98" s="444"/>
      <c r="M98" s="444"/>
      <c r="O98" s="480"/>
      <c r="P98" s="480"/>
      <c r="Q98" s="480"/>
      <c r="R98" s="480"/>
      <c r="S98" s="480"/>
      <c r="T98" s="481"/>
      <c r="U98" s="481"/>
      <c r="W98" s="354"/>
      <c r="X98" s="354"/>
      <c r="Y98" s="354"/>
      <c r="Z98" s="354"/>
      <c r="AB98" s="480"/>
      <c r="AC98" s="480"/>
      <c r="AD98" s="480"/>
      <c r="AE98" s="480"/>
    </row>
    <row r="99" spans="1:31" ht="17.25" customHeight="1" x14ac:dyDescent="0.2">
      <c r="A99" s="351">
        <v>91</v>
      </c>
      <c r="B99" s="443"/>
      <c r="C99" s="443"/>
      <c r="D99" s="443"/>
      <c r="E99" s="443"/>
      <c r="F99" s="443"/>
      <c r="G99" s="444"/>
      <c r="H99" s="444"/>
      <c r="I99" s="444"/>
      <c r="J99" s="443"/>
      <c r="K99" s="444"/>
      <c r="L99" s="444"/>
      <c r="M99" s="444"/>
      <c r="O99" s="480"/>
      <c r="P99" s="480"/>
      <c r="Q99" s="480"/>
      <c r="R99" s="480"/>
      <c r="S99" s="480"/>
      <c r="T99" s="481"/>
      <c r="U99" s="481"/>
      <c r="W99" s="354"/>
      <c r="X99" s="354"/>
      <c r="Y99" s="354"/>
      <c r="Z99" s="354"/>
      <c r="AB99" s="480"/>
      <c r="AC99" s="480"/>
      <c r="AD99" s="480"/>
      <c r="AE99" s="480"/>
    </row>
    <row r="100" spans="1:31" ht="17.25" customHeight="1" x14ac:dyDescent="0.2">
      <c r="A100" s="351">
        <v>92</v>
      </c>
      <c r="B100" s="443"/>
      <c r="C100" s="443"/>
      <c r="D100" s="443"/>
      <c r="E100" s="443"/>
      <c r="F100" s="443"/>
      <c r="G100" s="444"/>
      <c r="H100" s="444"/>
      <c r="I100" s="444"/>
      <c r="J100" s="443"/>
      <c r="K100" s="444"/>
      <c r="L100" s="444"/>
      <c r="M100" s="444"/>
      <c r="O100" s="480"/>
      <c r="P100" s="480"/>
      <c r="Q100" s="480"/>
      <c r="R100" s="480"/>
      <c r="S100" s="480"/>
      <c r="T100" s="481"/>
      <c r="U100" s="481"/>
      <c r="W100" s="354"/>
      <c r="X100" s="354"/>
      <c r="Y100" s="354"/>
      <c r="Z100" s="354"/>
      <c r="AB100" s="480"/>
      <c r="AC100" s="480"/>
      <c r="AD100" s="480"/>
      <c r="AE100" s="480"/>
    </row>
    <row r="101" spans="1:31" ht="17.25" customHeight="1" x14ac:dyDescent="0.2">
      <c r="A101" s="351">
        <v>93</v>
      </c>
      <c r="B101" s="443"/>
      <c r="C101" s="443"/>
      <c r="D101" s="443"/>
      <c r="E101" s="443"/>
      <c r="F101" s="443"/>
      <c r="G101" s="444"/>
      <c r="H101" s="444"/>
      <c r="I101" s="444"/>
      <c r="J101" s="443"/>
      <c r="K101" s="444"/>
      <c r="L101" s="444"/>
      <c r="M101" s="444"/>
      <c r="O101" s="480"/>
      <c r="P101" s="480"/>
      <c r="Q101" s="480"/>
      <c r="R101" s="480"/>
      <c r="S101" s="480"/>
      <c r="T101" s="481"/>
      <c r="U101" s="481"/>
      <c r="W101" s="354"/>
      <c r="X101" s="354"/>
      <c r="Y101" s="354"/>
      <c r="Z101" s="354"/>
      <c r="AB101" s="480"/>
      <c r="AC101" s="480"/>
      <c r="AD101" s="480"/>
      <c r="AE101" s="480"/>
    </row>
    <row r="102" spans="1:31" ht="17.25" customHeight="1" x14ac:dyDescent="0.2">
      <c r="A102" s="351">
        <v>94</v>
      </c>
      <c r="B102" s="443"/>
      <c r="C102" s="443"/>
      <c r="D102" s="443"/>
      <c r="E102" s="443"/>
      <c r="F102" s="443"/>
      <c r="G102" s="444"/>
      <c r="H102" s="444"/>
      <c r="I102" s="444"/>
      <c r="J102" s="443"/>
      <c r="K102" s="444"/>
      <c r="L102" s="444"/>
      <c r="M102" s="444"/>
      <c r="O102" s="480"/>
      <c r="P102" s="480"/>
      <c r="Q102" s="480"/>
      <c r="R102" s="480"/>
      <c r="S102" s="480"/>
      <c r="T102" s="481"/>
      <c r="U102" s="481"/>
      <c r="W102" s="354"/>
      <c r="X102" s="354"/>
      <c r="Y102" s="354"/>
      <c r="Z102" s="354"/>
      <c r="AB102" s="480"/>
      <c r="AC102" s="480"/>
      <c r="AD102" s="480"/>
      <c r="AE102" s="480"/>
    </row>
    <row r="103" spans="1:31" ht="17.25" customHeight="1" x14ac:dyDescent="0.2">
      <c r="A103" s="351">
        <v>95</v>
      </c>
      <c r="B103" s="443"/>
      <c r="C103" s="443"/>
      <c r="D103" s="443"/>
      <c r="E103" s="443"/>
      <c r="F103" s="443"/>
      <c r="G103" s="444"/>
      <c r="H103" s="444"/>
      <c r="I103" s="444"/>
      <c r="J103" s="443"/>
      <c r="K103" s="444"/>
      <c r="L103" s="444"/>
      <c r="M103" s="444"/>
      <c r="O103" s="480"/>
      <c r="P103" s="480"/>
      <c r="Q103" s="480"/>
      <c r="R103" s="480"/>
      <c r="S103" s="480"/>
      <c r="T103" s="481"/>
      <c r="U103" s="481"/>
      <c r="W103" s="354"/>
      <c r="X103" s="354"/>
      <c r="Y103" s="354"/>
      <c r="Z103" s="354"/>
      <c r="AB103" s="480"/>
      <c r="AC103" s="480"/>
      <c r="AD103" s="480"/>
      <c r="AE103" s="480"/>
    </row>
    <row r="104" spans="1:31" ht="17.25" customHeight="1" x14ac:dyDescent="0.2">
      <c r="A104" s="351">
        <v>96</v>
      </c>
      <c r="B104" s="443"/>
      <c r="C104" s="443"/>
      <c r="D104" s="443"/>
      <c r="E104" s="443"/>
      <c r="F104" s="443"/>
      <c r="G104" s="444"/>
      <c r="H104" s="444"/>
      <c r="I104" s="444"/>
      <c r="J104" s="443"/>
      <c r="K104" s="444"/>
      <c r="L104" s="444"/>
      <c r="M104" s="444"/>
      <c r="O104" s="480"/>
      <c r="P104" s="480"/>
      <c r="Q104" s="480"/>
      <c r="R104" s="480"/>
      <c r="S104" s="480"/>
      <c r="T104" s="481"/>
      <c r="U104" s="481"/>
      <c r="W104" s="354"/>
      <c r="X104" s="354"/>
      <c r="Y104" s="354"/>
      <c r="Z104" s="354"/>
      <c r="AB104" s="480"/>
      <c r="AC104" s="480"/>
      <c r="AD104" s="480"/>
      <c r="AE104" s="480"/>
    </row>
    <row r="105" spans="1:31" ht="17.25" customHeight="1" x14ac:dyDescent="0.2">
      <c r="A105" s="351">
        <v>97</v>
      </c>
      <c r="B105" s="443"/>
      <c r="C105" s="443"/>
      <c r="D105" s="443"/>
      <c r="E105" s="443"/>
      <c r="F105" s="443"/>
      <c r="G105" s="444"/>
      <c r="H105" s="444"/>
      <c r="I105" s="444"/>
      <c r="J105" s="443"/>
      <c r="K105" s="444"/>
      <c r="L105" s="444"/>
      <c r="M105" s="444"/>
      <c r="O105" s="480"/>
      <c r="P105" s="480"/>
      <c r="Q105" s="480"/>
      <c r="R105" s="480"/>
      <c r="S105" s="480"/>
      <c r="T105" s="481"/>
      <c r="U105" s="481"/>
      <c r="W105" s="354"/>
      <c r="X105" s="354"/>
      <c r="Y105" s="354"/>
      <c r="Z105" s="354"/>
      <c r="AB105" s="480"/>
      <c r="AC105" s="480"/>
      <c r="AD105" s="480"/>
      <c r="AE105" s="480"/>
    </row>
    <row r="106" spans="1:31" ht="17.25" customHeight="1" x14ac:dyDescent="0.2">
      <c r="A106" s="351">
        <v>98</v>
      </c>
      <c r="B106" s="443"/>
      <c r="C106" s="443"/>
      <c r="D106" s="443"/>
      <c r="E106" s="443"/>
      <c r="F106" s="443"/>
      <c r="G106" s="444"/>
      <c r="H106" s="444"/>
      <c r="I106" s="444"/>
      <c r="J106" s="443"/>
      <c r="K106" s="444"/>
      <c r="L106" s="444"/>
      <c r="M106" s="444"/>
      <c r="O106" s="480"/>
      <c r="P106" s="480"/>
      <c r="Q106" s="480"/>
      <c r="R106" s="480"/>
      <c r="S106" s="480"/>
      <c r="T106" s="481"/>
      <c r="U106" s="481"/>
      <c r="W106" s="354"/>
      <c r="X106" s="354"/>
      <c r="Y106" s="354"/>
      <c r="Z106" s="354"/>
      <c r="AB106" s="480"/>
      <c r="AC106" s="480"/>
      <c r="AD106" s="480"/>
      <c r="AE106" s="480"/>
    </row>
    <row r="107" spans="1:31" ht="17.25" customHeight="1" x14ac:dyDescent="0.2">
      <c r="A107" s="351">
        <v>99</v>
      </c>
      <c r="B107" s="443"/>
      <c r="C107" s="443"/>
      <c r="D107" s="443"/>
      <c r="E107" s="443"/>
      <c r="F107" s="443"/>
      <c r="G107" s="444"/>
      <c r="H107" s="444"/>
      <c r="I107" s="444"/>
      <c r="J107" s="443"/>
      <c r="K107" s="444"/>
      <c r="L107" s="444"/>
      <c r="M107" s="444"/>
      <c r="O107" s="480"/>
      <c r="P107" s="480"/>
      <c r="Q107" s="480"/>
      <c r="R107" s="480"/>
      <c r="S107" s="480"/>
      <c r="T107" s="481"/>
      <c r="U107" s="481"/>
      <c r="W107" s="354"/>
      <c r="X107" s="354"/>
      <c r="Y107" s="354"/>
      <c r="Z107" s="354"/>
      <c r="AB107" s="480"/>
      <c r="AC107" s="480"/>
      <c r="AD107" s="480"/>
      <c r="AE107" s="480"/>
    </row>
    <row r="108" spans="1:31" ht="17.25" customHeight="1" x14ac:dyDescent="0.2">
      <c r="A108" s="351">
        <v>100</v>
      </c>
      <c r="B108" s="443"/>
      <c r="C108" s="443"/>
      <c r="D108" s="443"/>
      <c r="E108" s="443"/>
      <c r="F108" s="443"/>
      <c r="G108" s="444"/>
      <c r="H108" s="444"/>
      <c r="I108" s="444"/>
      <c r="J108" s="443"/>
      <c r="K108" s="444"/>
      <c r="L108" s="444"/>
      <c r="M108" s="444"/>
      <c r="O108" s="480"/>
      <c r="P108" s="480"/>
      <c r="Q108" s="480"/>
      <c r="R108" s="480"/>
      <c r="S108" s="480"/>
      <c r="T108" s="481"/>
      <c r="U108" s="481"/>
      <c r="W108" s="354"/>
      <c r="X108" s="354"/>
      <c r="Y108" s="354"/>
      <c r="Z108" s="354"/>
      <c r="AB108" s="480"/>
      <c r="AC108" s="480"/>
      <c r="AD108" s="480"/>
      <c r="AE108" s="480"/>
    </row>
    <row r="109" spans="1:31" ht="17.25" customHeight="1" x14ac:dyDescent="0.2">
      <c r="A109" s="351">
        <v>101</v>
      </c>
      <c r="B109" s="443"/>
      <c r="C109" s="443"/>
      <c r="D109" s="443"/>
      <c r="E109" s="443"/>
      <c r="F109" s="443"/>
      <c r="G109" s="444"/>
      <c r="H109" s="444"/>
      <c r="I109" s="444"/>
      <c r="J109" s="443"/>
      <c r="K109" s="444"/>
      <c r="L109" s="444"/>
      <c r="M109" s="444"/>
      <c r="O109" s="480"/>
      <c r="P109" s="480"/>
      <c r="Q109" s="480"/>
      <c r="R109" s="480"/>
      <c r="S109" s="480"/>
      <c r="T109" s="481"/>
      <c r="U109" s="481"/>
      <c r="W109" s="354"/>
      <c r="X109" s="354"/>
      <c r="Y109" s="354"/>
      <c r="Z109" s="354"/>
      <c r="AB109" s="480"/>
      <c r="AC109" s="480"/>
      <c r="AD109" s="480"/>
      <c r="AE109" s="480"/>
    </row>
    <row r="110" spans="1:31" ht="17.25" customHeight="1" x14ac:dyDescent="0.2">
      <c r="A110" s="351">
        <v>102</v>
      </c>
      <c r="B110" s="443"/>
      <c r="C110" s="443"/>
      <c r="D110" s="443"/>
      <c r="E110" s="443"/>
      <c r="F110" s="443"/>
      <c r="G110" s="444"/>
      <c r="H110" s="444"/>
      <c r="I110" s="444"/>
      <c r="J110" s="443"/>
      <c r="K110" s="444"/>
      <c r="L110" s="444"/>
      <c r="M110" s="444"/>
      <c r="O110" s="480"/>
      <c r="P110" s="480"/>
      <c r="Q110" s="480"/>
      <c r="R110" s="480"/>
      <c r="S110" s="480"/>
      <c r="T110" s="481"/>
      <c r="U110" s="481"/>
      <c r="W110" s="354"/>
      <c r="X110" s="354"/>
      <c r="Y110" s="354"/>
      <c r="Z110" s="354"/>
      <c r="AB110" s="480"/>
      <c r="AC110" s="480"/>
      <c r="AD110" s="480"/>
      <c r="AE110" s="480"/>
    </row>
    <row r="111" spans="1:31" ht="17.25" customHeight="1" x14ac:dyDescent="0.2">
      <c r="A111" s="351">
        <v>103</v>
      </c>
      <c r="B111" s="443"/>
      <c r="C111" s="443"/>
      <c r="D111" s="443"/>
      <c r="E111" s="443"/>
      <c r="F111" s="443"/>
      <c r="G111" s="444"/>
      <c r="H111" s="444"/>
      <c r="I111" s="444"/>
      <c r="J111" s="443"/>
      <c r="K111" s="444"/>
      <c r="L111" s="444"/>
      <c r="M111" s="444"/>
      <c r="O111" s="480"/>
      <c r="P111" s="480"/>
      <c r="Q111" s="480"/>
      <c r="R111" s="480"/>
      <c r="S111" s="480"/>
      <c r="T111" s="481"/>
      <c r="U111" s="481"/>
      <c r="W111" s="354"/>
      <c r="X111" s="354"/>
      <c r="Y111" s="354"/>
      <c r="Z111" s="354"/>
      <c r="AB111" s="480"/>
      <c r="AC111" s="480"/>
      <c r="AD111" s="480"/>
      <c r="AE111" s="480"/>
    </row>
    <row r="112" spans="1:31" ht="17.25" customHeight="1" x14ac:dyDescent="0.2">
      <c r="A112" s="351">
        <v>104</v>
      </c>
      <c r="B112" s="443"/>
      <c r="C112" s="443"/>
      <c r="D112" s="443"/>
      <c r="E112" s="443"/>
      <c r="F112" s="443"/>
      <c r="G112" s="444"/>
      <c r="H112" s="444"/>
      <c r="I112" s="444"/>
      <c r="J112" s="443"/>
      <c r="K112" s="444"/>
      <c r="L112" s="444"/>
      <c r="M112" s="444"/>
      <c r="O112" s="480"/>
      <c r="P112" s="480"/>
      <c r="Q112" s="480"/>
      <c r="R112" s="480"/>
      <c r="S112" s="480"/>
      <c r="T112" s="481"/>
      <c r="U112" s="481"/>
      <c r="W112" s="354"/>
      <c r="X112" s="354"/>
      <c r="Y112" s="354"/>
      <c r="Z112" s="354"/>
      <c r="AB112" s="480"/>
      <c r="AC112" s="480"/>
      <c r="AD112" s="480"/>
      <c r="AE112" s="480"/>
    </row>
    <row r="113" spans="1:31" ht="17.25" customHeight="1" x14ac:dyDescent="0.2">
      <c r="A113" s="351">
        <v>105</v>
      </c>
      <c r="B113" s="443"/>
      <c r="C113" s="443"/>
      <c r="D113" s="443"/>
      <c r="E113" s="443"/>
      <c r="F113" s="443"/>
      <c r="G113" s="444"/>
      <c r="H113" s="444"/>
      <c r="I113" s="444"/>
      <c r="J113" s="443"/>
      <c r="K113" s="444"/>
      <c r="L113" s="444"/>
      <c r="M113" s="444"/>
      <c r="O113" s="480"/>
      <c r="P113" s="480"/>
      <c r="Q113" s="480"/>
      <c r="R113" s="480"/>
      <c r="S113" s="480"/>
      <c r="T113" s="481"/>
      <c r="U113" s="481"/>
      <c r="W113" s="354"/>
      <c r="X113" s="354"/>
      <c r="Y113" s="354"/>
      <c r="Z113" s="354"/>
      <c r="AB113" s="480"/>
      <c r="AC113" s="480"/>
      <c r="AD113" s="480"/>
      <c r="AE113" s="480"/>
    </row>
    <row r="114" spans="1:31" ht="17.25" customHeight="1" x14ac:dyDescent="0.2">
      <c r="A114" s="351">
        <v>106</v>
      </c>
      <c r="B114" s="443"/>
      <c r="C114" s="443"/>
      <c r="D114" s="443"/>
      <c r="E114" s="443"/>
      <c r="F114" s="443"/>
      <c r="G114" s="444"/>
      <c r="H114" s="444"/>
      <c r="I114" s="444"/>
      <c r="J114" s="443"/>
      <c r="K114" s="444"/>
      <c r="L114" s="444"/>
      <c r="M114" s="444"/>
      <c r="O114" s="480"/>
      <c r="P114" s="480"/>
      <c r="Q114" s="480"/>
      <c r="R114" s="480"/>
      <c r="S114" s="480"/>
      <c r="T114" s="481"/>
      <c r="U114" s="481"/>
      <c r="W114" s="354"/>
      <c r="X114" s="354"/>
      <c r="Y114" s="354"/>
      <c r="Z114" s="354"/>
      <c r="AB114" s="480"/>
      <c r="AC114" s="480"/>
      <c r="AD114" s="480"/>
      <c r="AE114" s="480"/>
    </row>
    <row r="115" spans="1:31" ht="17.25" customHeight="1" x14ac:dyDescent="0.2">
      <c r="A115" s="351">
        <v>107</v>
      </c>
      <c r="B115" s="443"/>
      <c r="C115" s="443"/>
      <c r="D115" s="443"/>
      <c r="E115" s="443"/>
      <c r="F115" s="443"/>
      <c r="G115" s="444"/>
      <c r="H115" s="444"/>
      <c r="I115" s="444"/>
      <c r="J115" s="443"/>
      <c r="K115" s="444"/>
      <c r="L115" s="444"/>
      <c r="M115" s="444"/>
      <c r="O115" s="480"/>
      <c r="P115" s="480"/>
      <c r="Q115" s="480"/>
      <c r="R115" s="480"/>
      <c r="S115" s="480"/>
      <c r="T115" s="481"/>
      <c r="U115" s="481"/>
      <c r="W115" s="354"/>
      <c r="X115" s="354"/>
      <c r="Y115" s="354"/>
      <c r="Z115" s="354"/>
      <c r="AB115" s="480"/>
      <c r="AC115" s="480"/>
      <c r="AD115" s="480"/>
      <c r="AE115" s="480"/>
    </row>
    <row r="116" spans="1:31" ht="17.25" customHeight="1" x14ac:dyDescent="0.2">
      <c r="A116" s="351">
        <v>108</v>
      </c>
      <c r="B116" s="443"/>
      <c r="C116" s="443"/>
      <c r="D116" s="443"/>
      <c r="E116" s="443"/>
      <c r="F116" s="443"/>
      <c r="G116" s="444"/>
      <c r="H116" s="444"/>
      <c r="I116" s="444"/>
      <c r="J116" s="443"/>
      <c r="K116" s="444"/>
      <c r="L116" s="444"/>
      <c r="M116" s="444"/>
      <c r="O116" s="480"/>
      <c r="P116" s="480"/>
      <c r="Q116" s="480"/>
      <c r="R116" s="480"/>
      <c r="S116" s="480"/>
      <c r="T116" s="481"/>
      <c r="U116" s="481"/>
      <c r="W116" s="354"/>
      <c r="X116" s="354"/>
      <c r="Y116" s="354"/>
      <c r="Z116" s="354"/>
      <c r="AB116" s="480"/>
      <c r="AC116" s="480"/>
      <c r="AD116" s="480"/>
      <c r="AE116" s="480"/>
    </row>
    <row r="117" spans="1:31" ht="17.25" customHeight="1" x14ac:dyDescent="0.2">
      <c r="A117" s="351">
        <v>109</v>
      </c>
      <c r="B117" s="443"/>
      <c r="C117" s="443"/>
      <c r="D117" s="443"/>
      <c r="E117" s="443"/>
      <c r="F117" s="443"/>
      <c r="G117" s="444"/>
      <c r="H117" s="444"/>
      <c r="I117" s="444"/>
      <c r="J117" s="443"/>
      <c r="K117" s="444"/>
      <c r="L117" s="444"/>
      <c r="M117" s="444"/>
      <c r="O117" s="480"/>
      <c r="P117" s="480"/>
      <c r="Q117" s="480"/>
      <c r="R117" s="480"/>
      <c r="S117" s="480"/>
      <c r="T117" s="481"/>
      <c r="U117" s="481"/>
      <c r="W117" s="354"/>
      <c r="X117" s="354"/>
      <c r="Y117" s="354"/>
      <c r="Z117" s="354"/>
      <c r="AB117" s="480"/>
      <c r="AC117" s="480"/>
      <c r="AD117" s="480"/>
      <c r="AE117" s="480"/>
    </row>
    <row r="118" spans="1:31" ht="17.25" customHeight="1" x14ac:dyDescent="0.2">
      <c r="A118" s="351">
        <v>110</v>
      </c>
      <c r="B118" s="443"/>
      <c r="C118" s="443"/>
      <c r="D118" s="443"/>
      <c r="E118" s="443"/>
      <c r="F118" s="443"/>
      <c r="G118" s="444"/>
      <c r="H118" s="444"/>
      <c r="I118" s="444"/>
      <c r="J118" s="443"/>
      <c r="K118" s="444"/>
      <c r="L118" s="444"/>
      <c r="M118" s="444"/>
      <c r="O118" s="480"/>
      <c r="P118" s="480"/>
      <c r="Q118" s="480"/>
      <c r="R118" s="480"/>
      <c r="S118" s="480"/>
      <c r="T118" s="481"/>
      <c r="U118" s="481"/>
      <c r="W118" s="354"/>
      <c r="X118" s="354"/>
      <c r="Y118" s="354"/>
      <c r="Z118" s="354"/>
      <c r="AB118" s="480"/>
      <c r="AC118" s="480"/>
      <c r="AD118" s="480"/>
      <c r="AE118" s="480"/>
    </row>
    <row r="119" spans="1:31" ht="17.25" customHeight="1" x14ac:dyDescent="0.2">
      <c r="A119" s="351">
        <v>111</v>
      </c>
      <c r="B119" s="443"/>
      <c r="C119" s="443"/>
      <c r="D119" s="443"/>
      <c r="E119" s="443"/>
      <c r="F119" s="443"/>
      <c r="G119" s="444"/>
      <c r="H119" s="444"/>
      <c r="I119" s="444"/>
      <c r="J119" s="443"/>
      <c r="K119" s="444"/>
      <c r="L119" s="444"/>
      <c r="M119" s="444"/>
      <c r="O119" s="480"/>
      <c r="P119" s="480"/>
      <c r="Q119" s="480"/>
      <c r="R119" s="480"/>
      <c r="S119" s="480"/>
      <c r="T119" s="481"/>
      <c r="U119" s="481"/>
      <c r="W119" s="354"/>
      <c r="X119" s="354"/>
      <c r="Y119" s="354"/>
      <c r="Z119" s="354"/>
      <c r="AB119" s="480"/>
      <c r="AC119" s="480"/>
      <c r="AD119" s="480"/>
      <c r="AE119" s="480"/>
    </row>
    <row r="120" spans="1:31" ht="17.25" customHeight="1" x14ac:dyDescent="0.2">
      <c r="A120" s="351">
        <v>112</v>
      </c>
      <c r="B120" s="443"/>
      <c r="C120" s="443"/>
      <c r="D120" s="443"/>
      <c r="E120" s="443"/>
      <c r="F120" s="443"/>
      <c r="G120" s="444"/>
      <c r="H120" s="444"/>
      <c r="I120" s="444"/>
      <c r="J120" s="443"/>
      <c r="K120" s="444"/>
      <c r="L120" s="444"/>
      <c r="M120" s="444"/>
      <c r="O120" s="480"/>
      <c r="P120" s="480"/>
      <c r="Q120" s="480"/>
      <c r="R120" s="480"/>
      <c r="S120" s="480"/>
      <c r="T120" s="481"/>
      <c r="U120" s="481"/>
      <c r="W120" s="354"/>
      <c r="X120" s="354"/>
      <c r="Y120" s="354"/>
      <c r="Z120" s="354"/>
      <c r="AB120" s="480"/>
      <c r="AC120" s="480"/>
      <c r="AD120" s="480"/>
      <c r="AE120" s="480"/>
    </row>
    <row r="121" spans="1:31" ht="17.25" customHeight="1" x14ac:dyDescent="0.2">
      <c r="A121" s="351">
        <v>113</v>
      </c>
      <c r="B121" s="443"/>
      <c r="C121" s="443"/>
      <c r="D121" s="443"/>
      <c r="E121" s="443"/>
      <c r="F121" s="443"/>
      <c r="G121" s="444"/>
      <c r="H121" s="444"/>
      <c r="I121" s="444"/>
      <c r="J121" s="443"/>
      <c r="K121" s="444"/>
      <c r="L121" s="444"/>
      <c r="M121" s="444"/>
      <c r="O121" s="480"/>
      <c r="P121" s="480"/>
      <c r="Q121" s="480"/>
      <c r="R121" s="480"/>
      <c r="S121" s="480"/>
      <c r="T121" s="481"/>
      <c r="U121" s="481"/>
      <c r="W121" s="354"/>
      <c r="X121" s="354"/>
      <c r="Y121" s="354"/>
      <c r="Z121" s="354"/>
      <c r="AB121" s="480"/>
      <c r="AC121" s="480"/>
      <c r="AD121" s="480"/>
      <c r="AE121" s="480"/>
    </row>
    <row r="122" spans="1:31" ht="17.25" customHeight="1" x14ac:dyDescent="0.2">
      <c r="A122" s="351">
        <v>114</v>
      </c>
      <c r="B122" s="443"/>
      <c r="C122" s="443"/>
      <c r="D122" s="443"/>
      <c r="E122" s="443"/>
      <c r="F122" s="443"/>
      <c r="G122" s="444"/>
      <c r="H122" s="444"/>
      <c r="I122" s="444"/>
      <c r="J122" s="443"/>
      <c r="K122" s="444"/>
      <c r="L122" s="444"/>
      <c r="M122" s="444"/>
      <c r="O122" s="480"/>
      <c r="P122" s="480"/>
      <c r="Q122" s="480"/>
      <c r="R122" s="480"/>
      <c r="S122" s="480"/>
      <c r="T122" s="481"/>
      <c r="U122" s="481"/>
      <c r="W122" s="354"/>
      <c r="X122" s="354"/>
      <c r="Y122" s="354"/>
      <c r="Z122" s="354"/>
      <c r="AB122" s="480"/>
      <c r="AC122" s="480"/>
      <c r="AD122" s="480"/>
      <c r="AE122" s="480"/>
    </row>
    <row r="123" spans="1:31" ht="17.25" customHeight="1" x14ac:dyDescent="0.2">
      <c r="A123" s="351">
        <v>115</v>
      </c>
      <c r="B123" s="443"/>
      <c r="C123" s="443"/>
      <c r="D123" s="443"/>
      <c r="E123" s="443"/>
      <c r="F123" s="443"/>
      <c r="G123" s="444"/>
      <c r="H123" s="444"/>
      <c r="I123" s="444"/>
      <c r="J123" s="443"/>
      <c r="K123" s="444"/>
      <c r="L123" s="444"/>
      <c r="M123" s="444"/>
      <c r="O123" s="480"/>
      <c r="P123" s="480"/>
      <c r="Q123" s="480"/>
      <c r="R123" s="480"/>
      <c r="S123" s="480"/>
      <c r="T123" s="481"/>
      <c r="U123" s="481"/>
      <c r="W123" s="354"/>
      <c r="X123" s="354"/>
      <c r="Y123" s="354"/>
      <c r="Z123" s="354"/>
      <c r="AB123" s="480"/>
      <c r="AC123" s="480"/>
      <c r="AD123" s="480"/>
      <c r="AE123" s="480"/>
    </row>
    <row r="124" spans="1:31" ht="17.25" customHeight="1" x14ac:dyDescent="0.2">
      <c r="A124" s="351">
        <v>116</v>
      </c>
      <c r="B124" s="443"/>
      <c r="C124" s="443"/>
      <c r="D124" s="443"/>
      <c r="E124" s="443"/>
      <c r="F124" s="443"/>
      <c r="G124" s="444"/>
      <c r="H124" s="444"/>
      <c r="I124" s="444"/>
      <c r="J124" s="443"/>
      <c r="K124" s="444"/>
      <c r="L124" s="444"/>
      <c r="M124" s="444"/>
      <c r="O124" s="480"/>
      <c r="P124" s="480"/>
      <c r="Q124" s="480"/>
      <c r="R124" s="480"/>
      <c r="S124" s="480"/>
      <c r="T124" s="481"/>
      <c r="U124" s="481"/>
      <c r="W124" s="354"/>
      <c r="X124" s="354"/>
      <c r="Y124" s="354"/>
      <c r="Z124" s="354"/>
      <c r="AB124" s="480"/>
      <c r="AC124" s="480"/>
      <c r="AD124" s="480"/>
      <c r="AE124" s="480"/>
    </row>
    <row r="125" spans="1:31" ht="17.25" customHeight="1" x14ac:dyDescent="0.2">
      <c r="A125" s="351">
        <v>117</v>
      </c>
      <c r="B125" s="443"/>
      <c r="C125" s="443"/>
      <c r="D125" s="443"/>
      <c r="E125" s="443"/>
      <c r="F125" s="443"/>
      <c r="G125" s="444"/>
      <c r="H125" s="444"/>
      <c r="I125" s="444"/>
      <c r="J125" s="443"/>
      <c r="K125" s="444"/>
      <c r="L125" s="444"/>
      <c r="M125" s="444"/>
      <c r="O125" s="480"/>
      <c r="P125" s="480"/>
      <c r="Q125" s="480"/>
      <c r="R125" s="480"/>
      <c r="S125" s="480"/>
      <c r="T125" s="481"/>
      <c r="U125" s="481"/>
      <c r="W125" s="354"/>
      <c r="X125" s="354"/>
      <c r="Y125" s="354"/>
      <c r="Z125" s="354"/>
      <c r="AB125" s="480"/>
      <c r="AC125" s="480"/>
      <c r="AD125" s="480"/>
      <c r="AE125" s="480"/>
    </row>
    <row r="126" spans="1:31" ht="17.25" customHeight="1" x14ac:dyDescent="0.2">
      <c r="A126" s="351">
        <v>118</v>
      </c>
      <c r="B126" s="443"/>
      <c r="C126" s="443"/>
      <c r="D126" s="443"/>
      <c r="E126" s="443"/>
      <c r="F126" s="443"/>
      <c r="G126" s="444"/>
      <c r="H126" s="444"/>
      <c r="I126" s="444"/>
      <c r="J126" s="443"/>
      <c r="K126" s="444"/>
      <c r="L126" s="444"/>
      <c r="M126" s="444"/>
      <c r="O126" s="480"/>
      <c r="P126" s="480"/>
      <c r="Q126" s="480"/>
      <c r="R126" s="480"/>
      <c r="S126" s="480"/>
      <c r="T126" s="481"/>
      <c r="U126" s="481"/>
      <c r="W126" s="354"/>
      <c r="X126" s="354"/>
      <c r="Y126" s="354"/>
      <c r="Z126" s="354"/>
      <c r="AB126" s="480"/>
      <c r="AC126" s="480"/>
      <c r="AD126" s="480"/>
      <c r="AE126" s="480"/>
    </row>
    <row r="127" spans="1:31" ht="17.25" customHeight="1" x14ac:dyDescent="0.2">
      <c r="A127" s="351">
        <v>119</v>
      </c>
      <c r="B127" s="443"/>
      <c r="C127" s="443"/>
      <c r="D127" s="443"/>
      <c r="E127" s="443"/>
      <c r="F127" s="443"/>
      <c r="G127" s="444"/>
      <c r="H127" s="444"/>
      <c r="I127" s="444"/>
      <c r="J127" s="443"/>
      <c r="K127" s="444"/>
      <c r="L127" s="444"/>
      <c r="M127" s="444"/>
      <c r="O127" s="480"/>
      <c r="P127" s="480"/>
      <c r="Q127" s="480"/>
      <c r="R127" s="480"/>
      <c r="S127" s="480"/>
      <c r="T127" s="481"/>
      <c r="U127" s="481"/>
      <c r="W127" s="354"/>
      <c r="X127" s="354"/>
      <c r="Y127" s="354"/>
      <c r="Z127" s="354"/>
      <c r="AB127" s="480"/>
      <c r="AC127" s="480"/>
      <c r="AD127" s="480"/>
      <c r="AE127" s="480"/>
    </row>
    <row r="128" spans="1:31" ht="17.25" customHeight="1" x14ac:dyDescent="0.2">
      <c r="A128" s="351">
        <v>120</v>
      </c>
      <c r="B128" s="443"/>
      <c r="C128" s="443"/>
      <c r="D128" s="443"/>
      <c r="E128" s="443"/>
      <c r="F128" s="443"/>
      <c r="G128" s="444"/>
      <c r="H128" s="444"/>
      <c r="I128" s="444"/>
      <c r="J128" s="443"/>
      <c r="K128" s="444"/>
      <c r="L128" s="444"/>
      <c r="M128" s="444"/>
      <c r="O128" s="480"/>
      <c r="P128" s="480"/>
      <c r="Q128" s="480"/>
      <c r="R128" s="480"/>
      <c r="S128" s="480"/>
      <c r="T128" s="481"/>
      <c r="U128" s="481"/>
      <c r="W128" s="354"/>
      <c r="X128" s="354"/>
      <c r="Y128" s="354"/>
      <c r="Z128" s="354"/>
      <c r="AB128" s="480"/>
      <c r="AC128" s="480"/>
      <c r="AD128" s="480"/>
      <c r="AE128" s="480"/>
    </row>
    <row r="129" spans="1:31" ht="17.25" customHeight="1" x14ac:dyDescent="0.2">
      <c r="A129" s="351">
        <v>121</v>
      </c>
      <c r="B129" s="443"/>
      <c r="C129" s="443"/>
      <c r="D129" s="443"/>
      <c r="E129" s="443"/>
      <c r="F129" s="443"/>
      <c r="G129" s="444"/>
      <c r="H129" s="444"/>
      <c r="I129" s="444"/>
      <c r="J129" s="443"/>
      <c r="K129" s="444"/>
      <c r="L129" s="444"/>
      <c r="M129" s="444"/>
      <c r="O129" s="480"/>
      <c r="P129" s="480"/>
      <c r="Q129" s="480"/>
      <c r="R129" s="480"/>
      <c r="S129" s="480"/>
      <c r="T129" s="481"/>
      <c r="U129" s="481"/>
      <c r="W129" s="354"/>
      <c r="X129" s="354"/>
      <c r="Y129" s="354"/>
      <c r="Z129" s="354"/>
      <c r="AB129" s="480"/>
      <c r="AC129" s="480"/>
      <c r="AD129" s="480"/>
      <c r="AE129" s="480"/>
    </row>
    <row r="130" spans="1:31" ht="17.25" customHeight="1" x14ac:dyDescent="0.2">
      <c r="A130" s="351">
        <v>122</v>
      </c>
      <c r="B130" s="443"/>
      <c r="C130" s="443"/>
      <c r="D130" s="443"/>
      <c r="E130" s="443"/>
      <c r="F130" s="443"/>
      <c r="G130" s="444"/>
      <c r="H130" s="444"/>
      <c r="I130" s="444"/>
      <c r="J130" s="443"/>
      <c r="K130" s="444"/>
      <c r="L130" s="444"/>
      <c r="M130" s="444"/>
      <c r="O130" s="480"/>
      <c r="P130" s="480"/>
      <c r="Q130" s="480"/>
      <c r="R130" s="480"/>
      <c r="S130" s="480"/>
      <c r="T130" s="481"/>
      <c r="U130" s="481"/>
      <c r="W130" s="354"/>
      <c r="X130" s="354"/>
      <c r="Y130" s="354"/>
      <c r="Z130" s="354"/>
      <c r="AB130" s="480"/>
      <c r="AC130" s="480"/>
      <c r="AD130" s="480"/>
      <c r="AE130" s="480"/>
    </row>
    <row r="131" spans="1:31" ht="17.25" customHeight="1" x14ac:dyDescent="0.2">
      <c r="A131" s="351">
        <v>123</v>
      </c>
      <c r="B131" s="443"/>
      <c r="C131" s="443"/>
      <c r="D131" s="443"/>
      <c r="E131" s="443"/>
      <c r="F131" s="443"/>
      <c r="G131" s="444"/>
      <c r="H131" s="444"/>
      <c r="I131" s="444"/>
      <c r="J131" s="443"/>
      <c r="K131" s="444"/>
      <c r="L131" s="444"/>
      <c r="M131" s="444"/>
      <c r="O131" s="480"/>
      <c r="P131" s="480"/>
      <c r="Q131" s="480"/>
      <c r="R131" s="480"/>
      <c r="S131" s="480"/>
      <c r="T131" s="481"/>
      <c r="U131" s="481"/>
      <c r="W131" s="354"/>
      <c r="X131" s="354"/>
      <c r="Y131" s="354"/>
      <c r="Z131" s="354"/>
      <c r="AB131" s="480"/>
      <c r="AC131" s="480"/>
      <c r="AD131" s="480"/>
      <c r="AE131" s="480"/>
    </row>
    <row r="132" spans="1:31" ht="17.25" customHeight="1" x14ac:dyDescent="0.2">
      <c r="A132" s="351">
        <v>124</v>
      </c>
      <c r="B132" s="443"/>
      <c r="C132" s="443"/>
      <c r="D132" s="443"/>
      <c r="E132" s="443"/>
      <c r="F132" s="443"/>
      <c r="G132" s="444"/>
      <c r="H132" s="444"/>
      <c r="I132" s="444"/>
      <c r="J132" s="443"/>
      <c r="K132" s="444"/>
      <c r="L132" s="444"/>
      <c r="M132" s="444"/>
      <c r="O132" s="480"/>
      <c r="P132" s="480"/>
      <c r="Q132" s="480"/>
      <c r="R132" s="480"/>
      <c r="S132" s="480"/>
      <c r="T132" s="481"/>
      <c r="U132" s="481"/>
      <c r="W132" s="354"/>
      <c r="X132" s="354"/>
      <c r="Y132" s="354"/>
      <c r="Z132" s="354"/>
      <c r="AB132" s="480"/>
      <c r="AC132" s="480"/>
      <c r="AD132" s="480"/>
      <c r="AE132" s="480"/>
    </row>
    <row r="133" spans="1:31" ht="17.25" customHeight="1" x14ac:dyDescent="0.2">
      <c r="A133" s="351">
        <v>125</v>
      </c>
      <c r="B133" s="443"/>
      <c r="C133" s="443"/>
      <c r="D133" s="443"/>
      <c r="E133" s="443"/>
      <c r="F133" s="443"/>
      <c r="G133" s="444"/>
      <c r="H133" s="444"/>
      <c r="I133" s="444"/>
      <c r="J133" s="443"/>
      <c r="K133" s="444"/>
      <c r="L133" s="444"/>
      <c r="M133" s="444"/>
      <c r="O133" s="480"/>
      <c r="P133" s="480"/>
      <c r="Q133" s="480"/>
      <c r="R133" s="480"/>
      <c r="S133" s="480"/>
      <c r="T133" s="481"/>
      <c r="U133" s="481"/>
      <c r="W133" s="354"/>
      <c r="X133" s="354"/>
      <c r="Y133" s="354"/>
      <c r="Z133" s="354"/>
      <c r="AB133" s="480"/>
      <c r="AC133" s="480"/>
      <c r="AD133" s="480"/>
      <c r="AE133" s="480"/>
    </row>
    <row r="134" spans="1:31" ht="17.25" customHeight="1" x14ac:dyDescent="0.2">
      <c r="A134" s="351">
        <v>126</v>
      </c>
      <c r="B134" s="443"/>
      <c r="C134" s="443"/>
      <c r="D134" s="443"/>
      <c r="E134" s="443"/>
      <c r="F134" s="443"/>
      <c r="G134" s="444"/>
      <c r="H134" s="444"/>
      <c r="I134" s="444"/>
      <c r="J134" s="443"/>
      <c r="K134" s="444"/>
      <c r="L134" s="444"/>
      <c r="M134" s="444"/>
      <c r="O134" s="480"/>
      <c r="P134" s="480"/>
      <c r="Q134" s="480"/>
      <c r="R134" s="480"/>
      <c r="S134" s="480"/>
      <c r="T134" s="481"/>
      <c r="U134" s="481"/>
      <c r="W134" s="354"/>
      <c r="X134" s="354"/>
      <c r="Y134" s="354"/>
      <c r="Z134" s="354"/>
      <c r="AB134" s="480"/>
      <c r="AC134" s="480"/>
      <c r="AD134" s="480"/>
      <c r="AE134" s="480"/>
    </row>
    <row r="135" spans="1:31" ht="17.25" customHeight="1" x14ac:dyDescent="0.2">
      <c r="A135" s="351">
        <v>127</v>
      </c>
      <c r="B135" s="443"/>
      <c r="C135" s="443"/>
      <c r="D135" s="443"/>
      <c r="E135" s="443"/>
      <c r="F135" s="443"/>
      <c r="G135" s="444"/>
      <c r="H135" s="444"/>
      <c r="I135" s="444"/>
      <c r="J135" s="443"/>
      <c r="K135" s="444"/>
      <c r="L135" s="444"/>
      <c r="M135" s="444"/>
      <c r="O135" s="480"/>
      <c r="P135" s="480"/>
      <c r="Q135" s="480"/>
      <c r="R135" s="480"/>
      <c r="S135" s="480"/>
      <c r="T135" s="481"/>
      <c r="U135" s="481"/>
      <c r="W135" s="354"/>
      <c r="X135" s="354"/>
      <c r="Y135" s="354"/>
      <c r="Z135" s="354"/>
      <c r="AB135" s="480"/>
      <c r="AC135" s="480"/>
      <c r="AD135" s="480"/>
      <c r="AE135" s="480"/>
    </row>
    <row r="136" spans="1:31" ht="17.25" customHeight="1" x14ac:dyDescent="0.2">
      <c r="A136" s="351">
        <v>128</v>
      </c>
      <c r="B136" s="443"/>
      <c r="C136" s="443"/>
      <c r="D136" s="443"/>
      <c r="E136" s="443"/>
      <c r="F136" s="443"/>
      <c r="G136" s="444"/>
      <c r="H136" s="444"/>
      <c r="I136" s="444"/>
      <c r="J136" s="443"/>
      <c r="K136" s="444"/>
      <c r="L136" s="444"/>
      <c r="M136" s="444"/>
      <c r="O136" s="480"/>
      <c r="P136" s="480"/>
      <c r="Q136" s="480"/>
      <c r="R136" s="480"/>
      <c r="S136" s="480"/>
      <c r="T136" s="481"/>
      <c r="U136" s="481"/>
      <c r="W136" s="354"/>
      <c r="X136" s="354"/>
      <c r="Y136" s="354"/>
      <c r="Z136" s="354"/>
      <c r="AB136" s="480"/>
      <c r="AC136" s="480"/>
      <c r="AD136" s="480"/>
      <c r="AE136" s="480"/>
    </row>
    <row r="137" spans="1:31" ht="17.25" customHeight="1" x14ac:dyDescent="0.2">
      <c r="A137" s="351">
        <v>129</v>
      </c>
      <c r="B137" s="443"/>
      <c r="C137" s="443"/>
      <c r="D137" s="443"/>
      <c r="E137" s="443"/>
      <c r="F137" s="443"/>
      <c r="G137" s="444"/>
      <c r="H137" s="444"/>
      <c r="I137" s="444"/>
      <c r="J137" s="443"/>
      <c r="K137" s="444"/>
      <c r="L137" s="444"/>
      <c r="M137" s="444"/>
      <c r="O137" s="480"/>
      <c r="P137" s="480"/>
      <c r="Q137" s="480"/>
      <c r="R137" s="480"/>
      <c r="S137" s="480"/>
      <c r="T137" s="481"/>
      <c r="U137" s="481"/>
      <c r="W137" s="354"/>
      <c r="X137" s="354"/>
      <c r="Y137" s="354"/>
      <c r="Z137" s="354"/>
      <c r="AB137" s="480"/>
      <c r="AC137" s="480"/>
      <c r="AD137" s="480"/>
      <c r="AE137" s="480"/>
    </row>
    <row r="138" spans="1:31" ht="17.25" customHeight="1" x14ac:dyDescent="0.2">
      <c r="A138" s="351">
        <v>130</v>
      </c>
      <c r="B138" s="443"/>
      <c r="C138" s="443"/>
      <c r="D138" s="443"/>
      <c r="E138" s="443"/>
      <c r="F138" s="443"/>
      <c r="G138" s="444"/>
      <c r="H138" s="444"/>
      <c r="I138" s="444"/>
      <c r="J138" s="443"/>
      <c r="K138" s="444"/>
      <c r="L138" s="444"/>
      <c r="M138" s="444"/>
      <c r="O138" s="480"/>
      <c r="P138" s="480"/>
      <c r="Q138" s="480"/>
      <c r="R138" s="480"/>
      <c r="S138" s="480"/>
      <c r="T138" s="481"/>
      <c r="U138" s="481"/>
      <c r="W138" s="354"/>
      <c r="X138" s="354"/>
      <c r="Y138" s="354"/>
      <c r="Z138" s="354"/>
      <c r="AB138" s="480"/>
      <c r="AC138" s="480"/>
      <c r="AD138" s="480"/>
      <c r="AE138" s="480"/>
    </row>
    <row r="139" spans="1:31" ht="17.25" customHeight="1" x14ac:dyDescent="0.2">
      <c r="A139" s="351">
        <v>131</v>
      </c>
      <c r="B139" s="443"/>
      <c r="C139" s="443"/>
      <c r="D139" s="443"/>
      <c r="E139" s="443"/>
      <c r="F139" s="443"/>
      <c r="G139" s="444"/>
      <c r="H139" s="444"/>
      <c r="I139" s="444"/>
      <c r="J139" s="443"/>
      <c r="K139" s="444"/>
      <c r="L139" s="444"/>
      <c r="M139" s="444"/>
      <c r="O139" s="480"/>
      <c r="P139" s="480"/>
      <c r="Q139" s="480"/>
      <c r="R139" s="480"/>
      <c r="S139" s="480"/>
      <c r="T139" s="481"/>
      <c r="U139" s="481"/>
      <c r="W139" s="354"/>
      <c r="X139" s="354"/>
      <c r="Y139" s="354"/>
      <c r="Z139" s="354"/>
      <c r="AB139" s="480"/>
      <c r="AC139" s="480"/>
      <c r="AD139" s="480"/>
      <c r="AE139" s="480"/>
    </row>
    <row r="140" spans="1:31" ht="17.25" customHeight="1" x14ac:dyDescent="0.2">
      <c r="A140" s="351">
        <v>132</v>
      </c>
      <c r="B140" s="443"/>
      <c r="C140" s="443"/>
      <c r="D140" s="443"/>
      <c r="E140" s="443"/>
      <c r="F140" s="443"/>
      <c r="G140" s="444"/>
      <c r="H140" s="444"/>
      <c r="I140" s="444"/>
      <c r="J140" s="443"/>
      <c r="K140" s="444"/>
      <c r="L140" s="444"/>
      <c r="M140" s="444"/>
      <c r="O140" s="480"/>
      <c r="P140" s="480"/>
      <c r="Q140" s="480"/>
      <c r="R140" s="480"/>
      <c r="S140" s="480"/>
      <c r="T140" s="481"/>
      <c r="U140" s="481"/>
      <c r="W140" s="354"/>
      <c r="X140" s="354"/>
      <c r="Y140" s="354"/>
      <c r="Z140" s="354"/>
      <c r="AB140" s="480"/>
      <c r="AC140" s="480"/>
      <c r="AD140" s="480"/>
      <c r="AE140" s="480"/>
    </row>
    <row r="141" spans="1:31" ht="17.25" customHeight="1" x14ac:dyDescent="0.2">
      <c r="A141" s="351">
        <v>133</v>
      </c>
      <c r="B141" s="443"/>
      <c r="C141" s="443"/>
      <c r="D141" s="443"/>
      <c r="E141" s="443"/>
      <c r="F141" s="443"/>
      <c r="G141" s="444"/>
      <c r="H141" s="444"/>
      <c r="I141" s="444"/>
      <c r="J141" s="443"/>
      <c r="K141" s="444"/>
      <c r="L141" s="444"/>
      <c r="M141" s="444"/>
      <c r="O141" s="480"/>
      <c r="P141" s="480"/>
      <c r="Q141" s="480"/>
      <c r="R141" s="480"/>
      <c r="S141" s="480"/>
      <c r="T141" s="481"/>
      <c r="U141" s="481"/>
      <c r="W141" s="354"/>
      <c r="X141" s="354"/>
      <c r="Y141" s="354"/>
      <c r="Z141" s="354"/>
      <c r="AB141" s="480"/>
      <c r="AC141" s="480"/>
      <c r="AD141" s="480"/>
      <c r="AE141" s="480"/>
    </row>
    <row r="142" spans="1:31" ht="17.25" customHeight="1" x14ac:dyDescent="0.2">
      <c r="A142" s="351">
        <v>134</v>
      </c>
      <c r="B142" s="443"/>
      <c r="C142" s="443"/>
      <c r="D142" s="443"/>
      <c r="E142" s="443"/>
      <c r="F142" s="443"/>
      <c r="G142" s="444"/>
      <c r="H142" s="444"/>
      <c r="I142" s="444"/>
      <c r="J142" s="443"/>
      <c r="K142" s="444"/>
      <c r="L142" s="444"/>
      <c r="M142" s="444"/>
      <c r="O142" s="480"/>
      <c r="P142" s="480"/>
      <c r="Q142" s="480"/>
      <c r="R142" s="480"/>
      <c r="S142" s="480"/>
      <c r="T142" s="481"/>
      <c r="U142" s="481"/>
      <c r="W142" s="354"/>
      <c r="X142" s="354"/>
      <c r="Y142" s="354"/>
      <c r="Z142" s="354"/>
      <c r="AB142" s="480"/>
      <c r="AC142" s="480"/>
      <c r="AD142" s="480"/>
      <c r="AE142" s="480"/>
    </row>
    <row r="143" spans="1:31" ht="17.25" customHeight="1" x14ac:dyDescent="0.2">
      <c r="A143" s="351">
        <v>135</v>
      </c>
      <c r="B143" s="443"/>
      <c r="C143" s="443"/>
      <c r="D143" s="443"/>
      <c r="E143" s="443"/>
      <c r="F143" s="443"/>
      <c r="G143" s="444"/>
      <c r="H143" s="444"/>
      <c r="I143" s="444"/>
      <c r="J143" s="443"/>
      <c r="K143" s="444"/>
      <c r="L143" s="444"/>
      <c r="M143" s="444"/>
      <c r="O143" s="480"/>
      <c r="P143" s="480"/>
      <c r="Q143" s="480"/>
      <c r="R143" s="480"/>
      <c r="S143" s="480"/>
      <c r="T143" s="481"/>
      <c r="U143" s="481"/>
      <c r="W143" s="354"/>
      <c r="X143" s="354"/>
      <c r="Y143" s="354"/>
      <c r="Z143" s="354"/>
      <c r="AB143" s="480"/>
      <c r="AC143" s="480"/>
      <c r="AD143" s="480"/>
      <c r="AE143" s="480"/>
    </row>
    <row r="144" spans="1:31" ht="17.25" customHeight="1" x14ac:dyDescent="0.2">
      <c r="A144" s="351">
        <v>136</v>
      </c>
      <c r="B144" s="443"/>
      <c r="C144" s="443"/>
      <c r="D144" s="443"/>
      <c r="E144" s="443"/>
      <c r="F144" s="443"/>
      <c r="G144" s="444"/>
      <c r="H144" s="444"/>
      <c r="I144" s="444"/>
      <c r="J144" s="443"/>
      <c r="K144" s="444"/>
      <c r="L144" s="444"/>
      <c r="M144" s="444"/>
      <c r="O144" s="480"/>
      <c r="P144" s="480"/>
      <c r="Q144" s="480"/>
      <c r="R144" s="480"/>
      <c r="S144" s="480"/>
      <c r="T144" s="481"/>
      <c r="U144" s="481"/>
      <c r="W144" s="354"/>
      <c r="X144" s="354"/>
      <c r="Y144" s="354"/>
      <c r="Z144" s="354"/>
      <c r="AB144" s="480"/>
      <c r="AC144" s="480"/>
      <c r="AD144" s="480"/>
      <c r="AE144" s="480"/>
    </row>
    <row r="145" spans="1:31" ht="17.25" customHeight="1" x14ac:dyDescent="0.2">
      <c r="A145" s="351">
        <v>137</v>
      </c>
      <c r="B145" s="443"/>
      <c r="C145" s="443"/>
      <c r="D145" s="443"/>
      <c r="E145" s="443"/>
      <c r="F145" s="443"/>
      <c r="G145" s="444"/>
      <c r="H145" s="444"/>
      <c r="I145" s="444"/>
      <c r="J145" s="443"/>
      <c r="K145" s="444"/>
      <c r="L145" s="444"/>
      <c r="M145" s="444"/>
      <c r="O145" s="480"/>
      <c r="P145" s="480"/>
      <c r="Q145" s="480"/>
      <c r="R145" s="480"/>
      <c r="S145" s="480"/>
      <c r="T145" s="481"/>
      <c r="U145" s="481"/>
      <c r="W145" s="354"/>
      <c r="X145" s="354"/>
      <c r="Y145" s="354"/>
      <c r="Z145" s="354"/>
      <c r="AB145" s="480"/>
      <c r="AC145" s="480"/>
      <c r="AD145" s="480"/>
      <c r="AE145" s="480"/>
    </row>
    <row r="146" spans="1:31" ht="17.25" customHeight="1" x14ac:dyDescent="0.2">
      <c r="A146" s="351">
        <v>138</v>
      </c>
      <c r="B146" s="443"/>
      <c r="C146" s="443"/>
      <c r="D146" s="443"/>
      <c r="E146" s="443"/>
      <c r="F146" s="443"/>
      <c r="G146" s="444"/>
      <c r="H146" s="444"/>
      <c r="I146" s="444"/>
      <c r="J146" s="443"/>
      <c r="K146" s="444"/>
      <c r="L146" s="444"/>
      <c r="M146" s="444"/>
      <c r="O146" s="480"/>
      <c r="P146" s="480"/>
      <c r="Q146" s="480"/>
      <c r="R146" s="480"/>
      <c r="S146" s="480"/>
      <c r="T146" s="481"/>
      <c r="U146" s="481"/>
      <c r="W146" s="354"/>
      <c r="X146" s="354"/>
      <c r="Y146" s="354"/>
      <c r="Z146" s="354"/>
      <c r="AB146" s="480"/>
      <c r="AC146" s="480"/>
      <c r="AD146" s="480"/>
      <c r="AE146" s="480"/>
    </row>
    <row r="147" spans="1:31" ht="17.25" customHeight="1" x14ac:dyDescent="0.2">
      <c r="A147" s="351">
        <v>139</v>
      </c>
      <c r="B147" s="443"/>
      <c r="C147" s="443"/>
      <c r="D147" s="443"/>
      <c r="E147" s="443"/>
      <c r="F147" s="443"/>
      <c r="G147" s="444"/>
      <c r="H147" s="444"/>
      <c r="I147" s="444"/>
      <c r="J147" s="443"/>
      <c r="K147" s="444"/>
      <c r="L147" s="444"/>
      <c r="M147" s="444"/>
      <c r="O147" s="480"/>
      <c r="P147" s="480"/>
      <c r="Q147" s="480"/>
      <c r="R147" s="480"/>
      <c r="S147" s="480"/>
      <c r="T147" s="481"/>
      <c r="U147" s="481"/>
      <c r="W147" s="354"/>
      <c r="X147" s="354"/>
      <c r="Y147" s="354"/>
      <c r="Z147" s="354"/>
      <c r="AB147" s="480"/>
      <c r="AC147" s="480"/>
      <c r="AD147" s="480"/>
      <c r="AE147" s="480"/>
    </row>
    <row r="148" spans="1:31" ht="17.25" customHeight="1" x14ac:dyDescent="0.2">
      <c r="A148" s="351">
        <v>140</v>
      </c>
      <c r="B148" s="443"/>
      <c r="C148" s="443"/>
      <c r="D148" s="443"/>
      <c r="E148" s="443"/>
      <c r="F148" s="443"/>
      <c r="G148" s="444"/>
      <c r="H148" s="444"/>
      <c r="I148" s="444"/>
      <c r="J148" s="443"/>
      <c r="K148" s="444"/>
      <c r="L148" s="444"/>
      <c r="M148" s="444"/>
      <c r="O148" s="480"/>
      <c r="P148" s="480"/>
      <c r="Q148" s="480"/>
      <c r="R148" s="480"/>
      <c r="S148" s="480"/>
      <c r="T148" s="481"/>
      <c r="U148" s="481"/>
      <c r="W148" s="354"/>
      <c r="X148" s="354"/>
      <c r="Y148" s="354"/>
      <c r="Z148" s="354"/>
      <c r="AB148" s="480"/>
      <c r="AC148" s="480"/>
      <c r="AD148" s="480"/>
      <c r="AE148" s="480"/>
    </row>
    <row r="149" spans="1:31" ht="17.25" customHeight="1" x14ac:dyDescent="0.2">
      <c r="A149" s="351">
        <v>141</v>
      </c>
      <c r="B149" s="443"/>
      <c r="C149" s="443"/>
      <c r="D149" s="443"/>
      <c r="E149" s="443"/>
      <c r="F149" s="443"/>
      <c r="G149" s="444"/>
      <c r="H149" s="444"/>
      <c r="I149" s="444"/>
      <c r="J149" s="443"/>
      <c r="K149" s="444"/>
      <c r="L149" s="444"/>
      <c r="M149" s="444"/>
      <c r="O149" s="480"/>
      <c r="P149" s="480"/>
      <c r="Q149" s="480"/>
      <c r="R149" s="480"/>
      <c r="S149" s="480"/>
      <c r="T149" s="481"/>
      <c r="U149" s="481"/>
      <c r="W149" s="354"/>
      <c r="X149" s="354"/>
      <c r="Y149" s="354"/>
      <c r="Z149" s="354"/>
      <c r="AB149" s="480"/>
      <c r="AC149" s="480"/>
      <c r="AD149" s="480"/>
      <c r="AE149" s="480"/>
    </row>
    <row r="150" spans="1:31" ht="17.25" customHeight="1" x14ac:dyDescent="0.2">
      <c r="A150" s="351">
        <v>142</v>
      </c>
      <c r="B150" s="443"/>
      <c r="C150" s="443"/>
      <c r="D150" s="443"/>
      <c r="E150" s="443"/>
      <c r="F150" s="443"/>
      <c r="G150" s="444"/>
      <c r="H150" s="444"/>
      <c r="I150" s="444"/>
      <c r="J150" s="443"/>
      <c r="K150" s="444"/>
      <c r="L150" s="444"/>
      <c r="M150" s="444"/>
      <c r="O150" s="480"/>
      <c r="P150" s="480"/>
      <c r="Q150" s="480"/>
      <c r="R150" s="480"/>
      <c r="S150" s="480"/>
      <c r="T150" s="481"/>
      <c r="U150" s="481"/>
      <c r="W150" s="354"/>
      <c r="X150" s="354"/>
      <c r="Y150" s="354"/>
      <c r="Z150" s="354"/>
      <c r="AB150" s="480"/>
      <c r="AC150" s="480"/>
      <c r="AD150" s="480"/>
      <c r="AE150" s="480"/>
    </row>
    <row r="151" spans="1:31" ht="17.25" customHeight="1" x14ac:dyDescent="0.2">
      <c r="A151" s="351">
        <v>143</v>
      </c>
      <c r="B151" s="443"/>
      <c r="C151" s="443"/>
      <c r="D151" s="443"/>
      <c r="E151" s="443"/>
      <c r="F151" s="443"/>
      <c r="G151" s="444"/>
      <c r="H151" s="444"/>
      <c r="I151" s="444"/>
      <c r="J151" s="443"/>
      <c r="K151" s="444"/>
      <c r="L151" s="444"/>
      <c r="M151" s="444"/>
      <c r="O151" s="480"/>
      <c r="P151" s="480"/>
      <c r="Q151" s="480"/>
      <c r="R151" s="480"/>
      <c r="S151" s="480"/>
      <c r="T151" s="481"/>
      <c r="U151" s="481"/>
      <c r="W151" s="354"/>
      <c r="X151" s="354"/>
      <c r="Y151" s="354"/>
      <c r="Z151" s="354"/>
      <c r="AB151" s="480"/>
      <c r="AC151" s="480"/>
      <c r="AD151" s="480"/>
      <c r="AE151" s="480"/>
    </row>
    <row r="152" spans="1:31" ht="17.25" customHeight="1" x14ac:dyDescent="0.2">
      <c r="A152" s="351">
        <v>144</v>
      </c>
      <c r="B152" s="443"/>
      <c r="C152" s="443"/>
      <c r="D152" s="443"/>
      <c r="E152" s="443"/>
      <c r="F152" s="443"/>
      <c r="G152" s="444"/>
      <c r="H152" s="444"/>
      <c r="I152" s="444"/>
      <c r="J152" s="443"/>
      <c r="K152" s="444"/>
      <c r="L152" s="444"/>
      <c r="M152" s="444"/>
      <c r="O152" s="480"/>
      <c r="P152" s="480"/>
      <c r="Q152" s="480"/>
      <c r="R152" s="480"/>
      <c r="S152" s="480"/>
      <c r="T152" s="481"/>
      <c r="U152" s="481"/>
      <c r="W152" s="354"/>
      <c r="X152" s="354"/>
      <c r="Y152" s="354"/>
      <c r="Z152" s="354"/>
      <c r="AB152" s="480"/>
      <c r="AC152" s="480"/>
      <c r="AD152" s="480"/>
      <c r="AE152" s="480"/>
    </row>
    <row r="153" spans="1:31" ht="17.25" customHeight="1" x14ac:dyDescent="0.2">
      <c r="A153" s="351">
        <v>145</v>
      </c>
      <c r="B153" s="443"/>
      <c r="C153" s="443"/>
      <c r="D153" s="443"/>
      <c r="E153" s="443"/>
      <c r="F153" s="443"/>
      <c r="G153" s="444"/>
      <c r="H153" s="444"/>
      <c r="I153" s="444"/>
      <c r="J153" s="443"/>
      <c r="K153" s="444"/>
      <c r="L153" s="444"/>
      <c r="M153" s="444"/>
      <c r="O153" s="480"/>
      <c r="P153" s="480"/>
      <c r="Q153" s="480"/>
      <c r="R153" s="480"/>
      <c r="S153" s="480"/>
      <c r="T153" s="481"/>
      <c r="U153" s="481"/>
      <c r="W153" s="354"/>
      <c r="X153" s="354"/>
      <c r="Y153" s="354"/>
      <c r="Z153" s="354"/>
      <c r="AB153" s="480"/>
      <c r="AC153" s="480"/>
      <c r="AD153" s="480"/>
      <c r="AE153" s="480"/>
    </row>
    <row r="154" spans="1:31" ht="17.25" customHeight="1" x14ac:dyDescent="0.2">
      <c r="A154" s="351">
        <v>146</v>
      </c>
      <c r="B154" s="443"/>
      <c r="C154" s="443"/>
      <c r="D154" s="443"/>
      <c r="E154" s="443"/>
      <c r="F154" s="443"/>
      <c r="G154" s="444"/>
      <c r="H154" s="444"/>
      <c r="I154" s="444"/>
      <c r="J154" s="443"/>
      <c r="K154" s="444"/>
      <c r="L154" s="444"/>
      <c r="M154" s="444"/>
      <c r="O154" s="480"/>
      <c r="P154" s="480"/>
      <c r="Q154" s="480"/>
      <c r="R154" s="480"/>
      <c r="S154" s="480"/>
      <c r="T154" s="481"/>
      <c r="U154" s="481"/>
      <c r="W154" s="354"/>
      <c r="X154" s="354"/>
      <c r="Y154" s="354"/>
      <c r="Z154" s="354"/>
      <c r="AB154" s="480"/>
      <c r="AC154" s="480"/>
      <c r="AD154" s="480"/>
      <c r="AE154" s="480"/>
    </row>
    <row r="155" spans="1:31" ht="17.25" customHeight="1" x14ac:dyDescent="0.2">
      <c r="A155" s="351">
        <v>147</v>
      </c>
      <c r="B155" s="443"/>
      <c r="C155" s="443"/>
      <c r="D155" s="443"/>
      <c r="E155" s="443"/>
      <c r="F155" s="443"/>
      <c r="G155" s="444"/>
      <c r="H155" s="444"/>
      <c r="I155" s="444"/>
      <c r="J155" s="443"/>
      <c r="K155" s="444"/>
      <c r="L155" s="444"/>
      <c r="M155" s="444"/>
      <c r="O155" s="480"/>
      <c r="P155" s="480"/>
      <c r="Q155" s="480"/>
      <c r="R155" s="480"/>
      <c r="S155" s="480"/>
      <c r="T155" s="481"/>
      <c r="U155" s="481"/>
      <c r="W155" s="354"/>
      <c r="X155" s="354"/>
      <c r="Y155" s="354"/>
      <c r="Z155" s="354"/>
      <c r="AB155" s="480"/>
      <c r="AC155" s="480"/>
      <c r="AD155" s="480"/>
      <c r="AE155" s="480"/>
    </row>
    <row r="156" spans="1:31" ht="17.25" customHeight="1" x14ac:dyDescent="0.2">
      <c r="A156" s="351">
        <v>148</v>
      </c>
      <c r="B156" s="443"/>
      <c r="C156" s="443"/>
      <c r="D156" s="443"/>
      <c r="E156" s="443"/>
      <c r="F156" s="443"/>
      <c r="G156" s="444"/>
      <c r="H156" s="444"/>
      <c r="I156" s="444"/>
      <c r="J156" s="443"/>
      <c r="K156" s="444"/>
      <c r="L156" s="444"/>
      <c r="M156" s="444"/>
      <c r="O156" s="480"/>
      <c r="P156" s="480"/>
      <c r="Q156" s="480"/>
      <c r="R156" s="480"/>
      <c r="S156" s="480"/>
      <c r="T156" s="481"/>
      <c r="U156" s="481"/>
      <c r="W156" s="354"/>
      <c r="X156" s="354"/>
      <c r="Y156" s="354"/>
      <c r="Z156" s="354"/>
      <c r="AB156" s="480"/>
      <c r="AC156" s="480"/>
      <c r="AD156" s="480"/>
      <c r="AE156" s="480"/>
    </row>
    <row r="157" spans="1:31" ht="17.25" customHeight="1" x14ac:dyDescent="0.2">
      <c r="A157" s="351">
        <v>149</v>
      </c>
      <c r="B157" s="443"/>
      <c r="C157" s="443"/>
      <c r="D157" s="443"/>
      <c r="E157" s="443"/>
      <c r="F157" s="443"/>
      <c r="G157" s="444"/>
      <c r="H157" s="444"/>
      <c r="I157" s="444"/>
      <c r="J157" s="443"/>
      <c r="K157" s="444"/>
      <c r="L157" s="444"/>
      <c r="M157" s="444"/>
      <c r="O157" s="480"/>
      <c r="P157" s="480"/>
      <c r="Q157" s="480"/>
      <c r="R157" s="480"/>
      <c r="S157" s="480"/>
      <c r="T157" s="481"/>
      <c r="U157" s="481"/>
      <c r="W157" s="354"/>
      <c r="X157" s="354"/>
      <c r="Y157" s="354"/>
      <c r="Z157" s="354"/>
      <c r="AB157" s="480"/>
      <c r="AC157" s="480"/>
      <c r="AD157" s="480"/>
      <c r="AE157" s="480"/>
    </row>
    <row r="158" spans="1:31" ht="17.25" customHeight="1" x14ac:dyDescent="0.2">
      <c r="A158" s="351">
        <v>150</v>
      </c>
      <c r="B158" s="443"/>
      <c r="C158" s="443"/>
      <c r="D158" s="443"/>
      <c r="E158" s="443"/>
      <c r="F158" s="443"/>
      <c r="G158" s="444"/>
      <c r="H158" s="444"/>
      <c r="I158" s="444"/>
      <c r="J158" s="443"/>
      <c r="K158" s="444"/>
      <c r="L158" s="444"/>
      <c r="M158" s="444"/>
      <c r="O158" s="480"/>
      <c r="P158" s="480"/>
      <c r="Q158" s="480"/>
      <c r="R158" s="480"/>
      <c r="S158" s="480"/>
      <c r="T158" s="481"/>
      <c r="U158" s="481"/>
      <c r="W158" s="354"/>
      <c r="X158" s="354"/>
      <c r="Y158" s="354"/>
      <c r="Z158" s="354"/>
      <c r="AB158" s="480"/>
      <c r="AC158" s="480"/>
      <c r="AD158" s="480"/>
      <c r="AE158" s="480"/>
    </row>
    <row r="159" spans="1:31" ht="17.25" customHeight="1" x14ac:dyDescent="0.2">
      <c r="A159" s="351">
        <v>151</v>
      </c>
      <c r="B159" s="443"/>
      <c r="C159" s="443"/>
      <c r="D159" s="443"/>
      <c r="E159" s="443"/>
      <c r="F159" s="443"/>
      <c r="G159" s="444"/>
      <c r="H159" s="444"/>
      <c r="I159" s="444"/>
      <c r="J159" s="443"/>
      <c r="K159" s="444"/>
      <c r="L159" s="444"/>
      <c r="M159" s="444"/>
      <c r="O159" s="480"/>
      <c r="P159" s="480"/>
      <c r="Q159" s="480"/>
      <c r="R159" s="480"/>
      <c r="S159" s="480"/>
      <c r="T159" s="481"/>
      <c r="U159" s="481"/>
      <c r="W159" s="354"/>
      <c r="X159" s="354"/>
      <c r="Y159" s="354"/>
      <c r="Z159" s="354"/>
      <c r="AB159" s="480"/>
      <c r="AC159" s="480"/>
      <c r="AD159" s="480"/>
      <c r="AE159" s="480"/>
    </row>
    <row r="160" spans="1:31" ht="17.25" customHeight="1" x14ac:dyDescent="0.2">
      <c r="A160" s="351">
        <v>152</v>
      </c>
      <c r="B160" s="443"/>
      <c r="C160" s="443"/>
      <c r="D160" s="443"/>
      <c r="E160" s="443"/>
      <c r="F160" s="443"/>
      <c r="G160" s="444"/>
      <c r="H160" s="444"/>
      <c r="I160" s="444"/>
      <c r="J160" s="443"/>
      <c r="K160" s="444"/>
      <c r="L160" s="444"/>
      <c r="M160" s="444"/>
      <c r="O160" s="480"/>
      <c r="P160" s="480"/>
      <c r="Q160" s="480"/>
      <c r="R160" s="480"/>
      <c r="S160" s="480"/>
      <c r="T160" s="481"/>
      <c r="U160" s="481"/>
      <c r="W160" s="354"/>
      <c r="X160" s="354"/>
      <c r="Y160" s="354"/>
      <c r="Z160" s="354"/>
      <c r="AB160" s="480"/>
      <c r="AC160" s="480"/>
      <c r="AD160" s="480"/>
      <c r="AE160" s="480"/>
    </row>
    <row r="161" spans="1:31" ht="17.25" customHeight="1" x14ac:dyDescent="0.2">
      <c r="A161" s="351">
        <v>153</v>
      </c>
      <c r="B161" s="443"/>
      <c r="C161" s="443"/>
      <c r="D161" s="443"/>
      <c r="E161" s="443"/>
      <c r="F161" s="443"/>
      <c r="G161" s="444"/>
      <c r="H161" s="444"/>
      <c r="I161" s="444"/>
      <c r="J161" s="443"/>
      <c r="K161" s="444"/>
      <c r="L161" s="444"/>
      <c r="M161" s="444"/>
      <c r="O161" s="480"/>
      <c r="P161" s="480"/>
      <c r="Q161" s="480"/>
      <c r="R161" s="480"/>
      <c r="S161" s="480"/>
      <c r="T161" s="481"/>
      <c r="U161" s="481"/>
      <c r="W161" s="354"/>
      <c r="X161" s="354"/>
      <c r="Y161" s="354"/>
      <c r="Z161" s="354"/>
      <c r="AB161" s="480"/>
      <c r="AC161" s="480"/>
      <c r="AD161" s="480"/>
      <c r="AE161" s="480"/>
    </row>
    <row r="162" spans="1:31" ht="17.25" customHeight="1" x14ac:dyDescent="0.2">
      <c r="A162" s="351">
        <v>154</v>
      </c>
      <c r="B162" s="443"/>
      <c r="C162" s="443"/>
      <c r="D162" s="443"/>
      <c r="E162" s="443"/>
      <c r="F162" s="443"/>
      <c r="G162" s="444"/>
      <c r="H162" s="444"/>
      <c r="I162" s="444"/>
      <c r="J162" s="443"/>
      <c r="K162" s="444"/>
      <c r="L162" s="444"/>
      <c r="M162" s="444"/>
      <c r="O162" s="480"/>
      <c r="P162" s="480"/>
      <c r="Q162" s="480"/>
      <c r="R162" s="480"/>
      <c r="S162" s="480"/>
      <c r="T162" s="481"/>
      <c r="U162" s="481"/>
      <c r="W162" s="354"/>
      <c r="X162" s="354"/>
      <c r="Y162" s="354"/>
      <c r="Z162" s="354"/>
      <c r="AB162" s="480"/>
      <c r="AC162" s="480"/>
      <c r="AD162" s="480"/>
      <c r="AE162" s="480"/>
    </row>
    <row r="163" spans="1:31" ht="17.25" customHeight="1" x14ac:dyDescent="0.2">
      <c r="A163" s="351">
        <v>155</v>
      </c>
      <c r="B163" s="443"/>
      <c r="C163" s="443"/>
      <c r="D163" s="443"/>
      <c r="E163" s="443"/>
      <c r="F163" s="443"/>
      <c r="G163" s="444"/>
      <c r="H163" s="444"/>
      <c r="I163" s="444"/>
      <c r="J163" s="443"/>
      <c r="K163" s="444"/>
      <c r="L163" s="444"/>
      <c r="M163" s="444"/>
      <c r="O163" s="480"/>
      <c r="P163" s="480"/>
      <c r="Q163" s="480"/>
      <c r="R163" s="480"/>
      <c r="S163" s="480"/>
      <c r="T163" s="481"/>
      <c r="U163" s="481"/>
      <c r="W163" s="354"/>
      <c r="X163" s="354"/>
      <c r="Y163" s="354"/>
      <c r="Z163" s="354"/>
      <c r="AB163" s="480"/>
      <c r="AC163" s="480"/>
      <c r="AD163" s="480"/>
      <c r="AE163" s="480"/>
    </row>
    <row r="164" spans="1:31" ht="17.25" customHeight="1" x14ac:dyDescent="0.2">
      <c r="A164" s="351">
        <v>156</v>
      </c>
      <c r="B164" s="443"/>
      <c r="C164" s="443"/>
      <c r="D164" s="443"/>
      <c r="E164" s="443"/>
      <c r="F164" s="443"/>
      <c r="G164" s="444"/>
      <c r="H164" s="444"/>
      <c r="I164" s="444"/>
      <c r="J164" s="443"/>
      <c r="K164" s="444"/>
      <c r="L164" s="444"/>
      <c r="M164" s="444"/>
      <c r="O164" s="480"/>
      <c r="P164" s="480"/>
      <c r="Q164" s="480"/>
      <c r="R164" s="480"/>
      <c r="S164" s="480"/>
      <c r="T164" s="481"/>
      <c r="U164" s="481"/>
      <c r="W164" s="354"/>
      <c r="X164" s="354"/>
      <c r="Y164" s="354"/>
      <c r="Z164" s="354"/>
      <c r="AB164" s="480"/>
      <c r="AC164" s="480"/>
      <c r="AD164" s="480"/>
      <c r="AE164" s="480"/>
    </row>
    <row r="165" spans="1:31" ht="17.25" customHeight="1" x14ac:dyDescent="0.2">
      <c r="A165" s="351">
        <v>157</v>
      </c>
      <c r="B165" s="443"/>
      <c r="C165" s="443"/>
      <c r="D165" s="443"/>
      <c r="E165" s="443"/>
      <c r="F165" s="443"/>
      <c r="G165" s="444"/>
      <c r="H165" s="444"/>
      <c r="I165" s="444"/>
      <c r="J165" s="443"/>
      <c r="K165" s="444"/>
      <c r="L165" s="444"/>
      <c r="M165" s="444"/>
      <c r="O165" s="480"/>
      <c r="P165" s="480"/>
      <c r="Q165" s="480"/>
      <c r="R165" s="480"/>
      <c r="S165" s="480"/>
      <c r="T165" s="481"/>
      <c r="U165" s="481"/>
      <c r="W165" s="354"/>
      <c r="X165" s="354"/>
      <c r="Y165" s="354"/>
      <c r="Z165" s="354"/>
      <c r="AB165" s="480"/>
      <c r="AC165" s="480"/>
      <c r="AD165" s="480"/>
      <c r="AE165" s="480"/>
    </row>
    <row r="166" spans="1:31" ht="17.25" customHeight="1" x14ac:dyDescent="0.2">
      <c r="A166" s="351">
        <v>158</v>
      </c>
      <c r="B166" s="443"/>
      <c r="C166" s="443"/>
      <c r="D166" s="443"/>
      <c r="E166" s="443"/>
      <c r="F166" s="443"/>
      <c r="G166" s="444"/>
      <c r="H166" s="444"/>
      <c r="I166" s="444"/>
      <c r="J166" s="443"/>
      <c r="K166" s="444"/>
      <c r="L166" s="444"/>
      <c r="M166" s="444"/>
      <c r="O166" s="480"/>
      <c r="P166" s="480"/>
      <c r="Q166" s="480"/>
      <c r="R166" s="480"/>
      <c r="S166" s="480"/>
      <c r="T166" s="481"/>
      <c r="U166" s="481"/>
      <c r="W166" s="354"/>
      <c r="X166" s="354"/>
      <c r="Y166" s="354"/>
      <c r="Z166" s="354"/>
      <c r="AB166" s="480"/>
      <c r="AC166" s="480"/>
      <c r="AD166" s="480"/>
      <c r="AE166" s="480"/>
    </row>
    <row r="167" spans="1:31" ht="17.25" customHeight="1" x14ac:dyDescent="0.2">
      <c r="A167" s="351">
        <v>159</v>
      </c>
      <c r="B167" s="443"/>
      <c r="C167" s="443"/>
      <c r="D167" s="443"/>
      <c r="E167" s="443"/>
      <c r="F167" s="443"/>
      <c r="G167" s="444"/>
      <c r="H167" s="444"/>
      <c r="I167" s="444"/>
      <c r="J167" s="443"/>
      <c r="K167" s="444"/>
      <c r="L167" s="444"/>
      <c r="M167" s="444"/>
      <c r="O167" s="480"/>
      <c r="P167" s="480"/>
      <c r="Q167" s="480"/>
      <c r="R167" s="480"/>
      <c r="S167" s="480"/>
      <c r="T167" s="481"/>
      <c r="U167" s="481"/>
      <c r="W167" s="354"/>
      <c r="X167" s="354"/>
      <c r="Y167" s="354"/>
      <c r="Z167" s="354"/>
      <c r="AB167" s="480"/>
      <c r="AC167" s="480"/>
      <c r="AD167" s="480"/>
      <c r="AE167" s="480"/>
    </row>
    <row r="168" spans="1:31" ht="17.25" customHeight="1" x14ac:dyDescent="0.2">
      <c r="A168" s="351">
        <v>160</v>
      </c>
      <c r="B168" s="443"/>
      <c r="C168" s="443"/>
      <c r="D168" s="443"/>
      <c r="E168" s="443"/>
      <c r="F168" s="443"/>
      <c r="G168" s="444"/>
      <c r="H168" s="444"/>
      <c r="I168" s="444"/>
      <c r="J168" s="443"/>
      <c r="K168" s="444"/>
      <c r="L168" s="444"/>
      <c r="M168" s="444"/>
      <c r="O168" s="480"/>
      <c r="P168" s="480"/>
      <c r="Q168" s="480"/>
      <c r="R168" s="480"/>
      <c r="S168" s="480"/>
      <c r="T168" s="481"/>
      <c r="U168" s="481"/>
      <c r="W168" s="354"/>
      <c r="X168" s="354"/>
      <c r="Y168" s="354"/>
      <c r="Z168" s="354"/>
      <c r="AB168" s="480"/>
      <c r="AC168" s="480"/>
      <c r="AD168" s="480"/>
      <c r="AE168" s="480"/>
    </row>
    <row r="169" spans="1:31" ht="17.25" customHeight="1" x14ac:dyDescent="0.2">
      <c r="A169" s="351">
        <v>161</v>
      </c>
      <c r="B169" s="443"/>
      <c r="C169" s="443"/>
      <c r="D169" s="443"/>
      <c r="E169" s="443"/>
      <c r="F169" s="443"/>
      <c r="G169" s="444"/>
      <c r="H169" s="444"/>
      <c r="I169" s="444"/>
      <c r="J169" s="443"/>
      <c r="K169" s="444"/>
      <c r="L169" s="444"/>
      <c r="M169" s="444"/>
      <c r="O169" s="480"/>
      <c r="P169" s="480"/>
      <c r="Q169" s="480"/>
      <c r="R169" s="480"/>
      <c r="S169" s="480"/>
      <c r="T169" s="481"/>
      <c r="U169" s="481"/>
      <c r="W169" s="354"/>
      <c r="X169" s="354"/>
      <c r="Y169" s="354"/>
      <c r="Z169" s="354"/>
      <c r="AB169" s="480"/>
      <c r="AC169" s="480"/>
      <c r="AD169" s="480"/>
      <c r="AE169" s="480"/>
    </row>
    <row r="170" spans="1:31" ht="17.25" customHeight="1" x14ac:dyDescent="0.2">
      <c r="A170" s="351">
        <v>162</v>
      </c>
      <c r="B170" s="443"/>
      <c r="C170" s="443"/>
      <c r="D170" s="443"/>
      <c r="E170" s="443"/>
      <c r="F170" s="443"/>
      <c r="G170" s="444"/>
      <c r="H170" s="444"/>
      <c r="I170" s="444"/>
      <c r="J170" s="443"/>
      <c r="K170" s="444"/>
      <c r="L170" s="444"/>
      <c r="M170" s="444"/>
      <c r="O170" s="480"/>
      <c r="P170" s="480"/>
      <c r="Q170" s="480"/>
      <c r="R170" s="480"/>
      <c r="S170" s="480"/>
      <c r="T170" s="481"/>
      <c r="U170" s="481"/>
      <c r="W170" s="354"/>
      <c r="X170" s="354"/>
      <c r="Y170" s="354"/>
      <c r="Z170" s="354"/>
      <c r="AB170" s="480"/>
      <c r="AC170" s="480"/>
      <c r="AD170" s="480"/>
      <c r="AE170" s="480"/>
    </row>
    <row r="171" spans="1:31" ht="17.25" customHeight="1" x14ac:dyDescent="0.2">
      <c r="A171" s="351">
        <v>163</v>
      </c>
      <c r="B171" s="443"/>
      <c r="C171" s="443"/>
      <c r="D171" s="443"/>
      <c r="E171" s="443"/>
      <c r="F171" s="443"/>
      <c r="G171" s="444"/>
      <c r="H171" s="444"/>
      <c r="I171" s="444"/>
      <c r="J171" s="443"/>
      <c r="K171" s="444"/>
      <c r="L171" s="444"/>
      <c r="M171" s="444"/>
      <c r="O171" s="480"/>
      <c r="P171" s="480"/>
      <c r="Q171" s="480"/>
      <c r="R171" s="480"/>
      <c r="S171" s="480"/>
      <c r="T171" s="481"/>
      <c r="U171" s="481"/>
      <c r="W171" s="354"/>
      <c r="X171" s="354"/>
      <c r="Y171" s="354"/>
      <c r="Z171" s="354"/>
      <c r="AB171" s="480"/>
      <c r="AC171" s="480"/>
      <c r="AD171" s="480"/>
      <c r="AE171" s="480"/>
    </row>
    <row r="172" spans="1:31" ht="17.25" customHeight="1" x14ac:dyDescent="0.2">
      <c r="A172" s="351">
        <v>164</v>
      </c>
      <c r="B172" s="443"/>
      <c r="C172" s="443"/>
      <c r="D172" s="443"/>
      <c r="E172" s="443"/>
      <c r="F172" s="443"/>
      <c r="G172" s="444"/>
      <c r="H172" s="444"/>
      <c r="I172" s="444"/>
      <c r="J172" s="443"/>
      <c r="K172" s="444"/>
      <c r="L172" s="444"/>
      <c r="M172" s="444"/>
      <c r="O172" s="480"/>
      <c r="P172" s="480"/>
      <c r="Q172" s="480"/>
      <c r="R172" s="480"/>
      <c r="S172" s="480"/>
      <c r="T172" s="481"/>
      <c r="U172" s="481"/>
      <c r="W172" s="354"/>
      <c r="X172" s="354"/>
      <c r="Y172" s="354"/>
      <c r="Z172" s="354"/>
      <c r="AB172" s="480"/>
      <c r="AC172" s="480"/>
      <c r="AD172" s="480"/>
      <c r="AE172" s="480"/>
    </row>
    <row r="173" spans="1:31" ht="17.25" customHeight="1" x14ac:dyDescent="0.2">
      <c r="A173" s="351">
        <v>165</v>
      </c>
      <c r="B173" s="443"/>
      <c r="C173" s="443"/>
      <c r="D173" s="443"/>
      <c r="E173" s="443"/>
      <c r="F173" s="443"/>
      <c r="G173" s="444"/>
      <c r="H173" s="444"/>
      <c r="I173" s="444"/>
      <c r="J173" s="443"/>
      <c r="K173" s="444"/>
      <c r="L173" s="444"/>
      <c r="M173" s="444"/>
      <c r="O173" s="480"/>
      <c r="P173" s="480"/>
      <c r="Q173" s="480"/>
      <c r="R173" s="480"/>
      <c r="S173" s="480"/>
      <c r="T173" s="481"/>
      <c r="U173" s="481"/>
      <c r="W173" s="354"/>
      <c r="X173" s="354"/>
      <c r="Y173" s="354"/>
      <c r="Z173" s="354"/>
      <c r="AB173" s="480"/>
      <c r="AC173" s="480"/>
      <c r="AD173" s="480"/>
      <c r="AE173" s="480"/>
    </row>
    <row r="174" spans="1:31" ht="17.25" customHeight="1" x14ac:dyDescent="0.2">
      <c r="A174" s="351">
        <v>166</v>
      </c>
      <c r="B174" s="443"/>
      <c r="C174" s="443"/>
      <c r="D174" s="443"/>
      <c r="E174" s="443"/>
      <c r="F174" s="443"/>
      <c r="G174" s="444"/>
      <c r="H174" s="444"/>
      <c r="I174" s="444"/>
      <c r="J174" s="443"/>
      <c r="K174" s="444"/>
      <c r="L174" s="444"/>
      <c r="M174" s="444"/>
      <c r="O174" s="480"/>
      <c r="P174" s="480"/>
      <c r="Q174" s="480"/>
      <c r="R174" s="480"/>
      <c r="S174" s="480"/>
      <c r="T174" s="481"/>
      <c r="U174" s="481"/>
      <c r="W174" s="354"/>
      <c r="X174" s="354"/>
      <c r="Y174" s="354"/>
      <c r="Z174" s="354"/>
      <c r="AB174" s="480"/>
      <c r="AC174" s="480"/>
      <c r="AD174" s="480"/>
      <c r="AE174" s="480"/>
    </row>
    <row r="175" spans="1:31" ht="17.25" customHeight="1" x14ac:dyDescent="0.2">
      <c r="A175" s="351">
        <v>167</v>
      </c>
      <c r="B175" s="443"/>
      <c r="C175" s="443"/>
      <c r="D175" s="443"/>
      <c r="E175" s="443"/>
      <c r="F175" s="443"/>
      <c r="G175" s="444"/>
      <c r="H175" s="444"/>
      <c r="I175" s="444"/>
      <c r="J175" s="443"/>
      <c r="K175" s="444"/>
      <c r="L175" s="444"/>
      <c r="M175" s="444"/>
      <c r="O175" s="480"/>
      <c r="P175" s="480"/>
      <c r="Q175" s="480"/>
      <c r="R175" s="480"/>
      <c r="S175" s="480"/>
      <c r="T175" s="481"/>
      <c r="U175" s="481"/>
      <c r="W175" s="354"/>
      <c r="X175" s="354"/>
      <c r="Y175" s="354"/>
      <c r="Z175" s="354"/>
      <c r="AB175" s="480"/>
      <c r="AC175" s="480"/>
      <c r="AD175" s="480"/>
      <c r="AE175" s="480"/>
    </row>
    <row r="176" spans="1:31" ht="17.25" customHeight="1" x14ac:dyDescent="0.2">
      <c r="A176" s="351">
        <v>168</v>
      </c>
      <c r="B176" s="443"/>
      <c r="C176" s="443"/>
      <c r="D176" s="443"/>
      <c r="E176" s="443"/>
      <c r="F176" s="443"/>
      <c r="G176" s="444"/>
      <c r="H176" s="444"/>
      <c r="I176" s="444"/>
      <c r="J176" s="443"/>
      <c r="K176" s="444"/>
      <c r="L176" s="444"/>
      <c r="M176" s="444"/>
      <c r="O176" s="480"/>
      <c r="P176" s="480"/>
      <c r="Q176" s="480"/>
      <c r="R176" s="480"/>
      <c r="S176" s="480"/>
      <c r="T176" s="481"/>
      <c r="U176" s="481"/>
      <c r="W176" s="354"/>
      <c r="X176" s="354"/>
      <c r="Y176" s="354"/>
      <c r="Z176" s="354"/>
      <c r="AB176" s="480"/>
      <c r="AC176" s="480"/>
      <c r="AD176" s="480"/>
      <c r="AE176" s="480"/>
    </row>
    <row r="177" spans="1:31" ht="17.25" customHeight="1" x14ac:dyDescent="0.2">
      <c r="A177" s="351">
        <v>169</v>
      </c>
      <c r="B177" s="443"/>
      <c r="C177" s="443"/>
      <c r="D177" s="443"/>
      <c r="E177" s="443"/>
      <c r="F177" s="443"/>
      <c r="G177" s="444"/>
      <c r="H177" s="444"/>
      <c r="I177" s="444"/>
      <c r="J177" s="443"/>
      <c r="K177" s="444"/>
      <c r="L177" s="444"/>
      <c r="M177" s="444"/>
      <c r="O177" s="480"/>
      <c r="P177" s="480"/>
      <c r="Q177" s="480"/>
      <c r="R177" s="480"/>
      <c r="S177" s="480"/>
      <c r="T177" s="481"/>
      <c r="U177" s="481"/>
      <c r="W177" s="354"/>
      <c r="X177" s="354"/>
      <c r="Y177" s="354"/>
      <c r="Z177" s="354"/>
      <c r="AB177" s="480"/>
      <c r="AC177" s="480"/>
      <c r="AD177" s="480"/>
      <c r="AE177" s="480"/>
    </row>
    <row r="178" spans="1:31" ht="17.25" customHeight="1" x14ac:dyDescent="0.2">
      <c r="A178" s="351">
        <v>170</v>
      </c>
      <c r="B178" s="443"/>
      <c r="C178" s="443"/>
      <c r="D178" s="443"/>
      <c r="E178" s="443"/>
      <c r="F178" s="443"/>
      <c r="G178" s="444"/>
      <c r="H178" s="444"/>
      <c r="I178" s="444"/>
      <c r="J178" s="443"/>
      <c r="K178" s="444"/>
      <c r="L178" s="444"/>
      <c r="M178" s="444"/>
      <c r="O178" s="480"/>
      <c r="P178" s="480"/>
      <c r="Q178" s="480"/>
      <c r="R178" s="480"/>
      <c r="S178" s="480"/>
      <c r="T178" s="481"/>
      <c r="U178" s="481"/>
      <c r="W178" s="354"/>
      <c r="X178" s="354"/>
      <c r="Y178" s="354"/>
      <c r="Z178" s="354"/>
      <c r="AB178" s="480"/>
      <c r="AC178" s="480"/>
      <c r="AD178" s="480"/>
      <c r="AE178" s="480"/>
    </row>
    <row r="179" spans="1:31" ht="17.25" customHeight="1" x14ac:dyDescent="0.2">
      <c r="A179" s="351">
        <v>171</v>
      </c>
      <c r="B179" s="443"/>
      <c r="C179" s="443"/>
      <c r="D179" s="443"/>
      <c r="E179" s="443"/>
      <c r="F179" s="443"/>
      <c r="G179" s="444"/>
      <c r="H179" s="444"/>
      <c r="I179" s="444"/>
      <c r="J179" s="443"/>
      <c r="K179" s="444"/>
      <c r="L179" s="444"/>
      <c r="M179" s="444"/>
      <c r="O179" s="480"/>
      <c r="P179" s="480"/>
      <c r="Q179" s="480"/>
      <c r="R179" s="480"/>
      <c r="S179" s="480"/>
      <c r="T179" s="481"/>
      <c r="U179" s="481"/>
      <c r="W179" s="354"/>
      <c r="X179" s="354"/>
      <c r="Y179" s="354"/>
      <c r="Z179" s="354"/>
      <c r="AB179" s="480"/>
      <c r="AC179" s="480"/>
      <c r="AD179" s="480"/>
      <c r="AE179" s="480"/>
    </row>
    <row r="180" spans="1:31" ht="17.25" customHeight="1" x14ac:dyDescent="0.2">
      <c r="A180" s="351">
        <v>172</v>
      </c>
      <c r="B180" s="443"/>
      <c r="C180" s="443"/>
      <c r="D180" s="443"/>
      <c r="E180" s="443"/>
      <c r="F180" s="443"/>
      <c r="G180" s="444"/>
      <c r="H180" s="444"/>
      <c r="I180" s="444"/>
      <c r="J180" s="443"/>
      <c r="K180" s="444"/>
      <c r="L180" s="444"/>
      <c r="M180" s="444"/>
      <c r="O180" s="480"/>
      <c r="P180" s="480"/>
      <c r="Q180" s="480"/>
      <c r="R180" s="480"/>
      <c r="S180" s="480"/>
      <c r="T180" s="481"/>
      <c r="U180" s="481"/>
      <c r="W180" s="354"/>
      <c r="X180" s="354"/>
      <c r="Y180" s="354"/>
      <c r="Z180" s="354"/>
      <c r="AB180" s="480"/>
      <c r="AC180" s="480"/>
      <c r="AD180" s="480"/>
      <c r="AE180" s="480"/>
    </row>
    <row r="181" spans="1:31" ht="17.25" customHeight="1" x14ac:dyDescent="0.2">
      <c r="A181" s="351">
        <v>173</v>
      </c>
      <c r="B181" s="443"/>
      <c r="C181" s="443"/>
      <c r="D181" s="443"/>
      <c r="E181" s="443"/>
      <c r="F181" s="443"/>
      <c r="G181" s="444"/>
      <c r="H181" s="444"/>
      <c r="I181" s="444"/>
      <c r="J181" s="443"/>
      <c r="K181" s="444"/>
      <c r="L181" s="444"/>
      <c r="M181" s="444"/>
      <c r="O181" s="480"/>
      <c r="P181" s="480"/>
      <c r="Q181" s="480"/>
      <c r="R181" s="480"/>
      <c r="S181" s="480"/>
      <c r="T181" s="481"/>
      <c r="U181" s="481"/>
      <c r="W181" s="354"/>
      <c r="X181" s="354"/>
      <c r="Y181" s="354"/>
      <c r="Z181" s="354"/>
      <c r="AB181" s="480"/>
      <c r="AC181" s="480"/>
      <c r="AD181" s="480"/>
      <c r="AE181" s="480"/>
    </row>
    <row r="182" spans="1:31" ht="17.25" customHeight="1" x14ac:dyDescent="0.2">
      <c r="A182" s="351">
        <v>174</v>
      </c>
      <c r="B182" s="443"/>
      <c r="C182" s="443"/>
      <c r="D182" s="443"/>
      <c r="E182" s="443"/>
      <c r="F182" s="443"/>
      <c r="G182" s="444"/>
      <c r="H182" s="444"/>
      <c r="I182" s="444"/>
      <c r="J182" s="443"/>
      <c r="K182" s="444"/>
      <c r="L182" s="444"/>
      <c r="M182" s="444"/>
      <c r="O182" s="480"/>
      <c r="P182" s="480"/>
      <c r="Q182" s="480"/>
      <c r="R182" s="480"/>
      <c r="S182" s="480"/>
      <c r="T182" s="481"/>
      <c r="U182" s="481"/>
      <c r="W182" s="354"/>
      <c r="X182" s="354"/>
      <c r="Y182" s="354"/>
      <c r="Z182" s="354"/>
      <c r="AB182" s="480"/>
      <c r="AC182" s="480"/>
      <c r="AD182" s="480"/>
      <c r="AE182" s="480"/>
    </row>
    <row r="183" spans="1:31" ht="17.25" customHeight="1" x14ac:dyDescent="0.2">
      <c r="A183" s="351">
        <v>175</v>
      </c>
      <c r="B183" s="443"/>
      <c r="C183" s="443"/>
      <c r="D183" s="443"/>
      <c r="E183" s="443"/>
      <c r="F183" s="443"/>
      <c r="G183" s="444"/>
      <c r="H183" s="444"/>
      <c r="I183" s="444"/>
      <c r="J183" s="443"/>
      <c r="K183" s="444"/>
      <c r="L183" s="444"/>
      <c r="M183" s="444"/>
      <c r="O183" s="480"/>
      <c r="P183" s="480"/>
      <c r="Q183" s="480"/>
      <c r="R183" s="480"/>
      <c r="S183" s="480"/>
      <c r="T183" s="481"/>
      <c r="U183" s="481"/>
      <c r="W183" s="354"/>
      <c r="X183" s="354"/>
      <c r="Y183" s="354"/>
      <c r="Z183" s="354"/>
      <c r="AB183" s="480"/>
      <c r="AC183" s="480"/>
      <c r="AD183" s="480"/>
      <c r="AE183" s="480"/>
    </row>
    <row r="184" spans="1:31" ht="17.25" customHeight="1" x14ac:dyDescent="0.2">
      <c r="A184" s="351">
        <v>176</v>
      </c>
      <c r="B184" s="443"/>
      <c r="C184" s="443"/>
      <c r="D184" s="443"/>
      <c r="E184" s="443"/>
      <c r="F184" s="443"/>
      <c r="G184" s="444"/>
      <c r="H184" s="444"/>
      <c r="I184" s="444"/>
      <c r="J184" s="443"/>
      <c r="K184" s="444"/>
      <c r="L184" s="444"/>
      <c r="M184" s="444"/>
      <c r="O184" s="480"/>
      <c r="P184" s="480"/>
      <c r="Q184" s="480"/>
      <c r="R184" s="480"/>
      <c r="S184" s="480"/>
      <c r="T184" s="481"/>
      <c r="U184" s="481"/>
      <c r="W184" s="354"/>
      <c r="X184" s="354"/>
      <c r="Y184" s="354"/>
      <c r="Z184" s="354"/>
      <c r="AB184" s="480"/>
      <c r="AC184" s="480"/>
      <c r="AD184" s="480"/>
      <c r="AE184" s="480"/>
    </row>
    <row r="185" spans="1:31" ht="17.25" customHeight="1" x14ac:dyDescent="0.2">
      <c r="A185" s="351">
        <v>177</v>
      </c>
      <c r="B185" s="443"/>
      <c r="C185" s="443"/>
      <c r="D185" s="443"/>
      <c r="E185" s="443"/>
      <c r="F185" s="443"/>
      <c r="G185" s="444"/>
      <c r="H185" s="444"/>
      <c r="I185" s="444"/>
      <c r="J185" s="443"/>
      <c r="K185" s="444"/>
      <c r="L185" s="444"/>
      <c r="M185" s="444"/>
      <c r="O185" s="480"/>
      <c r="P185" s="480"/>
      <c r="Q185" s="480"/>
      <c r="R185" s="480"/>
      <c r="S185" s="480"/>
      <c r="T185" s="481"/>
      <c r="U185" s="481"/>
      <c r="W185" s="354"/>
      <c r="X185" s="354"/>
      <c r="Y185" s="354"/>
      <c r="Z185" s="354"/>
      <c r="AB185" s="480"/>
      <c r="AC185" s="480"/>
      <c r="AD185" s="480"/>
      <c r="AE185" s="480"/>
    </row>
    <row r="186" spans="1:31" ht="17.25" customHeight="1" x14ac:dyDescent="0.2">
      <c r="A186" s="351">
        <v>178</v>
      </c>
      <c r="B186" s="443"/>
      <c r="C186" s="443"/>
      <c r="D186" s="443"/>
      <c r="E186" s="443"/>
      <c r="F186" s="443"/>
      <c r="G186" s="444"/>
      <c r="H186" s="444"/>
      <c r="I186" s="444"/>
      <c r="J186" s="443"/>
      <c r="K186" s="444"/>
      <c r="L186" s="444"/>
      <c r="M186" s="444"/>
      <c r="O186" s="480"/>
      <c r="P186" s="480"/>
      <c r="Q186" s="480"/>
      <c r="R186" s="480"/>
      <c r="S186" s="480"/>
      <c r="T186" s="481"/>
      <c r="U186" s="481"/>
      <c r="W186" s="354"/>
      <c r="X186" s="354"/>
      <c r="Y186" s="354"/>
      <c r="Z186" s="354"/>
      <c r="AB186" s="480"/>
      <c r="AC186" s="480"/>
      <c r="AD186" s="480"/>
      <c r="AE186" s="480"/>
    </row>
    <row r="187" spans="1:31" ht="17.25" customHeight="1" x14ac:dyDescent="0.2">
      <c r="A187" s="351">
        <v>179</v>
      </c>
      <c r="B187" s="443"/>
      <c r="C187" s="443"/>
      <c r="D187" s="443"/>
      <c r="E187" s="443"/>
      <c r="F187" s="443"/>
      <c r="G187" s="444"/>
      <c r="H187" s="444"/>
      <c r="I187" s="444"/>
      <c r="J187" s="443"/>
      <c r="K187" s="444"/>
      <c r="L187" s="444"/>
      <c r="M187" s="444"/>
      <c r="O187" s="480"/>
      <c r="P187" s="480"/>
      <c r="Q187" s="480"/>
      <c r="R187" s="480"/>
      <c r="S187" s="480"/>
      <c r="T187" s="481"/>
      <c r="U187" s="481"/>
      <c r="W187" s="354"/>
      <c r="X187" s="354"/>
      <c r="Y187" s="354"/>
      <c r="Z187" s="354"/>
      <c r="AB187" s="480"/>
      <c r="AC187" s="480"/>
      <c r="AD187" s="480"/>
      <c r="AE187" s="480"/>
    </row>
    <row r="188" spans="1:31" ht="17.25" customHeight="1" x14ac:dyDescent="0.2">
      <c r="A188" s="351">
        <v>180</v>
      </c>
      <c r="B188" s="443"/>
      <c r="C188" s="443"/>
      <c r="D188" s="443"/>
      <c r="E188" s="443"/>
      <c r="F188" s="443"/>
      <c r="G188" s="444"/>
      <c r="H188" s="444"/>
      <c r="I188" s="444"/>
      <c r="J188" s="443"/>
      <c r="K188" s="444"/>
      <c r="L188" s="444"/>
      <c r="M188" s="444"/>
      <c r="O188" s="480"/>
      <c r="P188" s="480"/>
      <c r="Q188" s="480"/>
      <c r="R188" s="480"/>
      <c r="S188" s="480"/>
      <c r="T188" s="481"/>
      <c r="U188" s="481"/>
      <c r="W188" s="354"/>
      <c r="X188" s="354"/>
      <c r="Y188" s="354"/>
      <c r="Z188" s="354"/>
      <c r="AB188" s="480"/>
      <c r="AC188" s="480"/>
      <c r="AD188" s="480"/>
      <c r="AE188" s="480"/>
    </row>
    <row r="189" spans="1:31" ht="17.25" customHeight="1" x14ac:dyDescent="0.2">
      <c r="A189" s="351">
        <v>181</v>
      </c>
      <c r="B189" s="443"/>
      <c r="C189" s="443"/>
      <c r="D189" s="443"/>
      <c r="E189" s="443"/>
      <c r="F189" s="443"/>
      <c r="G189" s="444"/>
      <c r="H189" s="444"/>
      <c r="I189" s="444"/>
      <c r="J189" s="443"/>
      <c r="K189" s="444"/>
      <c r="L189" s="444"/>
      <c r="M189" s="444"/>
      <c r="O189" s="480"/>
      <c r="P189" s="480"/>
      <c r="Q189" s="480"/>
      <c r="R189" s="480"/>
      <c r="S189" s="480"/>
      <c r="T189" s="481"/>
      <c r="U189" s="481"/>
      <c r="W189" s="354"/>
      <c r="X189" s="354"/>
      <c r="Y189" s="354"/>
      <c r="Z189" s="354"/>
      <c r="AB189" s="480"/>
      <c r="AC189" s="480"/>
      <c r="AD189" s="480"/>
      <c r="AE189" s="480"/>
    </row>
    <row r="190" spans="1:31" ht="17.25" customHeight="1" x14ac:dyDescent="0.2">
      <c r="A190" s="351">
        <v>182</v>
      </c>
      <c r="B190" s="443"/>
      <c r="C190" s="443"/>
      <c r="D190" s="443"/>
      <c r="E190" s="443"/>
      <c r="F190" s="443"/>
      <c r="G190" s="444"/>
      <c r="H190" s="444"/>
      <c r="I190" s="444"/>
      <c r="J190" s="443"/>
      <c r="K190" s="444"/>
      <c r="L190" s="444"/>
      <c r="M190" s="444"/>
      <c r="O190" s="480"/>
      <c r="P190" s="480"/>
      <c r="Q190" s="480"/>
      <c r="R190" s="480"/>
      <c r="S190" s="480"/>
      <c r="T190" s="481"/>
      <c r="U190" s="481"/>
      <c r="W190" s="354"/>
      <c r="X190" s="354"/>
      <c r="Y190" s="354"/>
      <c r="Z190" s="354"/>
      <c r="AB190" s="480"/>
      <c r="AC190" s="480"/>
      <c r="AD190" s="480"/>
      <c r="AE190" s="480"/>
    </row>
    <row r="191" spans="1:31" ht="17.25" customHeight="1" x14ac:dyDescent="0.2">
      <c r="A191" s="351">
        <v>183</v>
      </c>
      <c r="B191" s="443"/>
      <c r="C191" s="443"/>
      <c r="D191" s="443"/>
      <c r="E191" s="443"/>
      <c r="F191" s="443"/>
      <c r="G191" s="444"/>
      <c r="H191" s="444"/>
      <c r="I191" s="444"/>
      <c r="J191" s="443"/>
      <c r="K191" s="444"/>
      <c r="L191" s="444"/>
      <c r="M191" s="444"/>
      <c r="O191" s="480"/>
      <c r="P191" s="480"/>
      <c r="Q191" s="480"/>
      <c r="R191" s="480"/>
      <c r="S191" s="480"/>
      <c r="T191" s="481"/>
      <c r="U191" s="481"/>
      <c r="W191" s="354"/>
      <c r="X191" s="354"/>
      <c r="Y191" s="354"/>
      <c r="Z191" s="354"/>
      <c r="AB191" s="480"/>
      <c r="AC191" s="480"/>
      <c r="AD191" s="480"/>
      <c r="AE191" s="480"/>
    </row>
    <row r="192" spans="1:31" ht="17.25" customHeight="1" x14ac:dyDescent="0.2">
      <c r="A192" s="351">
        <v>184</v>
      </c>
      <c r="B192" s="443"/>
      <c r="C192" s="443"/>
      <c r="D192" s="443"/>
      <c r="E192" s="443"/>
      <c r="F192" s="443"/>
      <c r="G192" s="444"/>
      <c r="H192" s="444"/>
      <c r="I192" s="444"/>
      <c r="J192" s="443"/>
      <c r="K192" s="444"/>
      <c r="L192" s="444"/>
      <c r="M192" s="444"/>
      <c r="O192" s="480"/>
      <c r="P192" s="480"/>
      <c r="Q192" s="480"/>
      <c r="R192" s="480"/>
      <c r="S192" s="480"/>
      <c r="T192" s="481"/>
      <c r="U192" s="481"/>
      <c r="W192" s="354"/>
      <c r="X192" s="354"/>
      <c r="Y192" s="354"/>
      <c r="Z192" s="354"/>
      <c r="AB192" s="480"/>
      <c r="AC192" s="480"/>
      <c r="AD192" s="480"/>
      <c r="AE192" s="480"/>
    </row>
    <row r="193" spans="1:31" ht="17.25" customHeight="1" x14ac:dyDescent="0.2">
      <c r="A193" s="351">
        <v>185</v>
      </c>
      <c r="B193" s="443"/>
      <c r="C193" s="443"/>
      <c r="D193" s="443"/>
      <c r="E193" s="443"/>
      <c r="F193" s="443"/>
      <c r="G193" s="444"/>
      <c r="H193" s="444"/>
      <c r="I193" s="444"/>
      <c r="J193" s="443"/>
      <c r="K193" s="444"/>
      <c r="L193" s="444"/>
      <c r="M193" s="444"/>
      <c r="O193" s="480"/>
      <c r="P193" s="480"/>
      <c r="Q193" s="480"/>
      <c r="R193" s="480"/>
      <c r="S193" s="480"/>
      <c r="T193" s="481"/>
      <c r="U193" s="481"/>
      <c r="W193" s="354"/>
      <c r="X193" s="354"/>
      <c r="Y193" s="354"/>
      <c r="Z193" s="354"/>
      <c r="AB193" s="480"/>
      <c r="AC193" s="480"/>
      <c r="AD193" s="480"/>
      <c r="AE193" s="480"/>
    </row>
    <row r="194" spans="1:31" ht="17.25" customHeight="1" x14ac:dyDescent="0.2">
      <c r="A194" s="351">
        <v>186</v>
      </c>
      <c r="B194" s="443"/>
      <c r="C194" s="443"/>
      <c r="D194" s="443"/>
      <c r="E194" s="443"/>
      <c r="F194" s="443"/>
      <c r="G194" s="444"/>
      <c r="H194" s="444"/>
      <c r="I194" s="444"/>
      <c r="J194" s="443"/>
      <c r="K194" s="444"/>
      <c r="L194" s="444"/>
      <c r="M194" s="444"/>
      <c r="O194" s="480"/>
      <c r="P194" s="480"/>
      <c r="Q194" s="480"/>
      <c r="R194" s="480"/>
      <c r="S194" s="480"/>
      <c r="T194" s="481"/>
      <c r="U194" s="481"/>
      <c r="W194" s="354"/>
      <c r="X194" s="354"/>
      <c r="Y194" s="354"/>
      <c r="Z194" s="354"/>
      <c r="AB194" s="480"/>
      <c r="AC194" s="480"/>
      <c r="AD194" s="480"/>
      <c r="AE194" s="480"/>
    </row>
    <row r="195" spans="1:31" ht="17.25" customHeight="1" x14ac:dyDescent="0.2">
      <c r="A195" s="351">
        <v>187</v>
      </c>
      <c r="B195" s="443"/>
      <c r="C195" s="443"/>
      <c r="D195" s="443"/>
      <c r="E195" s="443"/>
      <c r="F195" s="443"/>
      <c r="G195" s="444"/>
      <c r="H195" s="444"/>
      <c r="I195" s="444"/>
      <c r="J195" s="443"/>
      <c r="K195" s="444"/>
      <c r="L195" s="444"/>
      <c r="M195" s="444"/>
      <c r="O195" s="480"/>
      <c r="P195" s="480"/>
      <c r="Q195" s="480"/>
      <c r="R195" s="480"/>
      <c r="S195" s="480"/>
      <c r="T195" s="481"/>
      <c r="U195" s="481"/>
      <c r="W195" s="354"/>
      <c r="X195" s="354"/>
      <c r="Y195" s="354"/>
      <c r="Z195" s="354"/>
      <c r="AB195" s="480"/>
      <c r="AC195" s="480"/>
      <c r="AD195" s="480"/>
      <c r="AE195" s="480"/>
    </row>
    <row r="196" spans="1:31" ht="17.25" customHeight="1" x14ac:dyDescent="0.2">
      <c r="A196" s="351">
        <v>188</v>
      </c>
      <c r="B196" s="443"/>
      <c r="C196" s="443"/>
      <c r="D196" s="443"/>
      <c r="E196" s="443"/>
      <c r="F196" s="443"/>
      <c r="G196" s="444"/>
      <c r="H196" s="444"/>
      <c r="I196" s="444"/>
      <c r="J196" s="443"/>
      <c r="K196" s="444"/>
      <c r="L196" s="444"/>
      <c r="M196" s="444"/>
      <c r="O196" s="480"/>
      <c r="P196" s="480"/>
      <c r="Q196" s="480"/>
      <c r="R196" s="480"/>
      <c r="S196" s="480"/>
      <c r="T196" s="481"/>
      <c r="U196" s="481"/>
      <c r="W196" s="354"/>
      <c r="X196" s="354"/>
      <c r="Y196" s="354"/>
      <c r="Z196" s="354"/>
      <c r="AB196" s="480"/>
      <c r="AC196" s="480"/>
      <c r="AD196" s="480"/>
      <c r="AE196" s="480"/>
    </row>
    <row r="197" spans="1:31" ht="17.25" customHeight="1" x14ac:dyDescent="0.2">
      <c r="A197" s="351">
        <v>189</v>
      </c>
      <c r="B197" s="443"/>
      <c r="C197" s="443"/>
      <c r="D197" s="443"/>
      <c r="E197" s="443"/>
      <c r="F197" s="443"/>
      <c r="G197" s="444"/>
      <c r="H197" s="444"/>
      <c r="I197" s="444"/>
      <c r="J197" s="443"/>
      <c r="K197" s="444"/>
      <c r="L197" s="444"/>
      <c r="M197" s="444"/>
      <c r="O197" s="480"/>
      <c r="P197" s="480"/>
      <c r="Q197" s="480"/>
      <c r="R197" s="480"/>
      <c r="S197" s="480"/>
      <c r="T197" s="481"/>
      <c r="U197" s="481"/>
      <c r="W197" s="354"/>
      <c r="X197" s="354"/>
      <c r="Y197" s="354"/>
      <c r="Z197" s="354"/>
      <c r="AB197" s="480"/>
      <c r="AC197" s="480"/>
      <c r="AD197" s="480"/>
      <c r="AE197" s="480"/>
    </row>
    <row r="198" spans="1:31" ht="17.25" customHeight="1" x14ac:dyDescent="0.2">
      <c r="A198" s="351">
        <v>190</v>
      </c>
      <c r="B198" s="443"/>
      <c r="C198" s="443"/>
      <c r="D198" s="443"/>
      <c r="E198" s="443"/>
      <c r="F198" s="443"/>
      <c r="G198" s="444"/>
      <c r="H198" s="444"/>
      <c r="I198" s="444"/>
      <c r="J198" s="443"/>
      <c r="K198" s="444"/>
      <c r="L198" s="444"/>
      <c r="M198" s="444"/>
      <c r="O198" s="480"/>
      <c r="P198" s="480"/>
      <c r="Q198" s="480"/>
      <c r="R198" s="480"/>
      <c r="S198" s="480"/>
      <c r="T198" s="481"/>
      <c r="U198" s="481"/>
      <c r="W198" s="354"/>
      <c r="X198" s="354"/>
      <c r="Y198" s="354"/>
      <c r="Z198" s="354"/>
      <c r="AB198" s="480"/>
      <c r="AC198" s="480"/>
      <c r="AD198" s="480"/>
      <c r="AE198" s="480"/>
    </row>
    <row r="199" spans="1:31" ht="17.25" customHeight="1" x14ac:dyDescent="0.2">
      <c r="A199" s="351">
        <v>191</v>
      </c>
      <c r="B199" s="443"/>
      <c r="C199" s="443"/>
      <c r="D199" s="443"/>
      <c r="E199" s="443"/>
      <c r="F199" s="443"/>
      <c r="G199" s="444"/>
      <c r="H199" s="444"/>
      <c r="I199" s="444"/>
      <c r="J199" s="443"/>
      <c r="K199" s="444"/>
      <c r="L199" s="444"/>
      <c r="M199" s="444"/>
      <c r="O199" s="480"/>
      <c r="P199" s="480"/>
      <c r="Q199" s="480"/>
      <c r="R199" s="480"/>
      <c r="S199" s="480"/>
      <c r="T199" s="481"/>
      <c r="U199" s="481"/>
      <c r="W199" s="354"/>
      <c r="X199" s="354"/>
      <c r="Y199" s="354"/>
      <c r="Z199" s="354"/>
      <c r="AB199" s="480"/>
      <c r="AC199" s="480"/>
      <c r="AD199" s="480"/>
      <c r="AE199" s="480"/>
    </row>
    <row r="200" spans="1:31" ht="17.25" customHeight="1" x14ac:dyDescent="0.2">
      <c r="A200" s="351">
        <v>192</v>
      </c>
      <c r="B200" s="443"/>
      <c r="C200" s="443"/>
      <c r="D200" s="443"/>
      <c r="E200" s="443"/>
      <c r="F200" s="443"/>
      <c r="G200" s="444"/>
      <c r="H200" s="444"/>
      <c r="I200" s="444"/>
      <c r="J200" s="443"/>
      <c r="K200" s="444"/>
      <c r="L200" s="444"/>
      <c r="M200" s="444"/>
      <c r="O200" s="480"/>
      <c r="P200" s="480"/>
      <c r="Q200" s="480"/>
      <c r="R200" s="480"/>
      <c r="S200" s="480"/>
      <c r="T200" s="481"/>
      <c r="U200" s="481"/>
      <c r="W200" s="354"/>
      <c r="X200" s="354"/>
      <c r="Y200" s="354"/>
      <c r="Z200" s="354"/>
      <c r="AB200" s="480"/>
      <c r="AC200" s="480"/>
      <c r="AD200" s="480"/>
      <c r="AE200" s="480"/>
    </row>
    <row r="201" spans="1:31" ht="17.25" customHeight="1" x14ac:dyDescent="0.2">
      <c r="A201" s="351">
        <v>193</v>
      </c>
      <c r="B201" s="443"/>
      <c r="C201" s="443"/>
      <c r="D201" s="443"/>
      <c r="E201" s="443"/>
      <c r="F201" s="443"/>
      <c r="G201" s="444"/>
      <c r="H201" s="444"/>
      <c r="I201" s="444"/>
      <c r="J201" s="443"/>
      <c r="K201" s="444"/>
      <c r="L201" s="444"/>
      <c r="M201" s="444"/>
      <c r="O201" s="480"/>
      <c r="P201" s="480"/>
      <c r="Q201" s="480"/>
      <c r="R201" s="480"/>
      <c r="S201" s="480"/>
      <c r="T201" s="481"/>
      <c r="U201" s="481"/>
      <c r="W201" s="354"/>
      <c r="X201" s="354"/>
      <c r="Y201" s="354"/>
      <c r="Z201" s="354"/>
      <c r="AB201" s="480"/>
      <c r="AC201" s="480"/>
      <c r="AD201" s="480"/>
      <c r="AE201" s="480"/>
    </row>
    <row r="202" spans="1:31" ht="17.25" customHeight="1" x14ac:dyDescent="0.2">
      <c r="A202" s="351">
        <v>194</v>
      </c>
      <c r="B202" s="443"/>
      <c r="C202" s="443"/>
      <c r="D202" s="443"/>
      <c r="E202" s="443"/>
      <c r="F202" s="443"/>
      <c r="G202" s="444"/>
      <c r="H202" s="444"/>
      <c r="I202" s="444"/>
      <c r="J202" s="443"/>
      <c r="K202" s="444"/>
      <c r="L202" s="444"/>
      <c r="M202" s="444"/>
      <c r="O202" s="480"/>
      <c r="P202" s="480"/>
      <c r="Q202" s="480"/>
      <c r="R202" s="480"/>
      <c r="S202" s="480"/>
      <c r="T202" s="481"/>
      <c r="U202" s="481"/>
      <c r="W202" s="354"/>
      <c r="X202" s="354"/>
      <c r="Y202" s="354"/>
      <c r="Z202" s="354"/>
      <c r="AB202" s="480"/>
      <c r="AC202" s="480"/>
      <c r="AD202" s="480"/>
      <c r="AE202" s="480"/>
    </row>
    <row r="203" spans="1:31" ht="17.25" customHeight="1" x14ac:dyDescent="0.2">
      <c r="A203" s="351">
        <v>195</v>
      </c>
      <c r="B203" s="443"/>
      <c r="C203" s="443"/>
      <c r="D203" s="443"/>
      <c r="E203" s="443"/>
      <c r="F203" s="443"/>
      <c r="G203" s="444"/>
      <c r="H203" s="444"/>
      <c r="I203" s="444"/>
      <c r="J203" s="443"/>
      <c r="K203" s="444"/>
      <c r="L203" s="444"/>
      <c r="M203" s="444"/>
      <c r="O203" s="480"/>
      <c r="P203" s="480"/>
      <c r="Q203" s="480"/>
      <c r="R203" s="480"/>
      <c r="S203" s="480"/>
      <c r="T203" s="481"/>
      <c r="U203" s="481"/>
      <c r="W203" s="354"/>
      <c r="X203" s="354"/>
      <c r="Y203" s="354"/>
      <c r="Z203" s="354"/>
      <c r="AB203" s="480"/>
      <c r="AC203" s="480"/>
      <c r="AD203" s="480"/>
      <c r="AE203" s="480"/>
    </row>
    <row r="204" spans="1:31" ht="17.25" customHeight="1" x14ac:dyDescent="0.2">
      <c r="A204" s="351">
        <v>196</v>
      </c>
      <c r="B204" s="443"/>
      <c r="C204" s="443"/>
      <c r="D204" s="443"/>
      <c r="E204" s="443"/>
      <c r="F204" s="443"/>
      <c r="G204" s="444"/>
      <c r="H204" s="444"/>
      <c r="I204" s="444"/>
      <c r="J204" s="443"/>
      <c r="K204" s="444"/>
      <c r="L204" s="444"/>
      <c r="M204" s="444"/>
      <c r="O204" s="480"/>
      <c r="P204" s="480"/>
      <c r="Q204" s="480"/>
      <c r="R204" s="480"/>
      <c r="S204" s="480"/>
      <c r="T204" s="481"/>
      <c r="U204" s="481"/>
      <c r="W204" s="354"/>
      <c r="X204" s="354"/>
      <c r="Y204" s="354"/>
      <c r="Z204" s="354"/>
      <c r="AB204" s="480"/>
      <c r="AC204" s="480"/>
      <c r="AD204" s="480"/>
      <c r="AE204" s="480"/>
    </row>
    <row r="205" spans="1:31" ht="17.25" customHeight="1" x14ac:dyDescent="0.2">
      <c r="A205" s="351">
        <v>197</v>
      </c>
      <c r="B205" s="443"/>
      <c r="C205" s="443"/>
      <c r="D205" s="443"/>
      <c r="E205" s="443"/>
      <c r="F205" s="443"/>
      <c r="G205" s="444"/>
      <c r="H205" s="444"/>
      <c r="I205" s="444"/>
      <c r="J205" s="443"/>
      <c r="K205" s="444"/>
      <c r="L205" s="444"/>
      <c r="M205" s="444"/>
      <c r="O205" s="480"/>
      <c r="P205" s="480"/>
      <c r="Q205" s="480"/>
      <c r="R205" s="480"/>
      <c r="S205" s="480"/>
      <c r="T205" s="481"/>
      <c r="U205" s="481"/>
      <c r="W205" s="354"/>
      <c r="X205" s="354"/>
      <c r="Y205" s="354"/>
      <c r="Z205" s="354"/>
      <c r="AB205" s="480"/>
      <c r="AC205" s="480"/>
      <c r="AD205" s="480"/>
      <c r="AE205" s="480"/>
    </row>
    <row r="206" spans="1:31" ht="17.25" customHeight="1" x14ac:dyDescent="0.2">
      <c r="A206" s="351">
        <v>198</v>
      </c>
      <c r="B206" s="443"/>
      <c r="C206" s="443"/>
      <c r="D206" s="443"/>
      <c r="E206" s="443"/>
      <c r="F206" s="443"/>
      <c r="G206" s="444"/>
      <c r="H206" s="444"/>
      <c r="I206" s="444"/>
      <c r="J206" s="443"/>
      <c r="K206" s="444"/>
      <c r="L206" s="444"/>
      <c r="M206" s="444"/>
      <c r="O206" s="480"/>
      <c r="P206" s="480"/>
      <c r="Q206" s="480"/>
      <c r="R206" s="480"/>
      <c r="S206" s="480"/>
      <c r="T206" s="481"/>
      <c r="U206" s="481"/>
      <c r="W206" s="354"/>
      <c r="X206" s="354"/>
      <c r="Y206" s="354"/>
      <c r="Z206" s="354"/>
      <c r="AB206" s="480"/>
      <c r="AC206" s="480"/>
      <c r="AD206" s="480"/>
      <c r="AE206" s="480"/>
    </row>
    <row r="207" spans="1:31" ht="17.25" customHeight="1" x14ac:dyDescent="0.2">
      <c r="A207" s="351">
        <v>199</v>
      </c>
      <c r="B207" s="443"/>
      <c r="C207" s="443"/>
      <c r="D207" s="443"/>
      <c r="E207" s="443"/>
      <c r="F207" s="443"/>
      <c r="G207" s="444"/>
      <c r="H207" s="444"/>
      <c r="I207" s="444"/>
      <c r="J207" s="443"/>
      <c r="K207" s="444"/>
      <c r="L207" s="444"/>
      <c r="M207" s="444"/>
      <c r="O207" s="480"/>
      <c r="P207" s="480"/>
      <c r="Q207" s="480"/>
      <c r="R207" s="480"/>
      <c r="S207" s="480"/>
      <c r="T207" s="481"/>
      <c r="U207" s="481"/>
      <c r="W207" s="354"/>
      <c r="X207" s="354"/>
      <c r="Y207" s="354"/>
      <c r="Z207" s="354"/>
      <c r="AB207" s="480"/>
      <c r="AC207" s="480"/>
      <c r="AD207" s="480"/>
      <c r="AE207" s="480"/>
    </row>
    <row r="208" spans="1:31" ht="17.25" customHeight="1" x14ac:dyDescent="0.2">
      <c r="A208" s="351">
        <v>200</v>
      </c>
      <c r="B208" s="443"/>
      <c r="C208" s="443"/>
      <c r="D208" s="443"/>
      <c r="E208" s="443"/>
      <c r="F208" s="443"/>
      <c r="G208" s="444"/>
      <c r="H208" s="444"/>
      <c r="I208" s="444"/>
      <c r="J208" s="443"/>
      <c r="K208" s="444"/>
      <c r="L208" s="444"/>
      <c r="M208" s="444"/>
      <c r="O208" s="480"/>
      <c r="P208" s="480"/>
      <c r="Q208" s="480"/>
      <c r="R208" s="480"/>
      <c r="S208" s="480"/>
      <c r="T208" s="481"/>
      <c r="U208" s="481"/>
      <c r="W208" s="354"/>
      <c r="X208" s="354"/>
      <c r="Y208" s="354"/>
      <c r="Z208" s="354"/>
      <c r="AB208" s="480"/>
      <c r="AC208" s="480"/>
      <c r="AD208" s="480"/>
      <c r="AE208" s="480"/>
    </row>
    <row r="209" spans="1:31" ht="17.25" customHeight="1" x14ac:dyDescent="0.2">
      <c r="A209" s="351">
        <v>201</v>
      </c>
      <c r="B209" s="443"/>
      <c r="C209" s="443"/>
      <c r="D209" s="443"/>
      <c r="E209" s="443"/>
      <c r="F209" s="443"/>
      <c r="G209" s="444"/>
      <c r="H209" s="444"/>
      <c r="I209" s="444"/>
      <c r="J209" s="443"/>
      <c r="K209" s="444"/>
      <c r="L209" s="444"/>
      <c r="M209" s="444"/>
      <c r="O209" s="480"/>
      <c r="P209" s="480"/>
      <c r="Q209" s="480"/>
      <c r="R209" s="480"/>
      <c r="S209" s="480"/>
      <c r="T209" s="481"/>
      <c r="U209" s="481"/>
      <c r="W209" s="354"/>
      <c r="X209" s="354"/>
      <c r="Y209" s="354"/>
      <c r="Z209" s="354"/>
      <c r="AB209" s="480"/>
      <c r="AC209" s="480"/>
      <c r="AD209" s="480"/>
      <c r="AE209" s="480"/>
    </row>
    <row r="210" spans="1:31" ht="17.25" customHeight="1" x14ac:dyDescent="0.2">
      <c r="A210" s="351">
        <v>202</v>
      </c>
      <c r="B210" s="443"/>
      <c r="C210" s="443"/>
      <c r="D210" s="443"/>
      <c r="E210" s="443"/>
      <c r="F210" s="443"/>
      <c r="G210" s="444"/>
      <c r="H210" s="444"/>
      <c r="I210" s="444"/>
      <c r="J210" s="443"/>
      <c r="K210" s="444"/>
      <c r="L210" s="444"/>
      <c r="M210" s="444"/>
      <c r="O210" s="480"/>
      <c r="P210" s="480"/>
      <c r="Q210" s="480"/>
      <c r="R210" s="480"/>
      <c r="S210" s="480"/>
      <c r="T210" s="481"/>
      <c r="U210" s="481"/>
      <c r="W210" s="354"/>
      <c r="X210" s="354"/>
      <c r="Y210" s="354"/>
      <c r="Z210" s="354"/>
      <c r="AB210" s="480"/>
      <c r="AC210" s="480"/>
      <c r="AD210" s="480"/>
      <c r="AE210" s="480"/>
    </row>
    <row r="211" spans="1:31" ht="17.25" customHeight="1" x14ac:dyDescent="0.2">
      <c r="A211" s="351">
        <v>203</v>
      </c>
      <c r="B211" s="443"/>
      <c r="C211" s="443"/>
      <c r="D211" s="443"/>
      <c r="E211" s="443"/>
      <c r="F211" s="443"/>
      <c r="G211" s="444"/>
      <c r="H211" s="444"/>
      <c r="I211" s="444"/>
      <c r="J211" s="443"/>
      <c r="K211" s="444"/>
      <c r="L211" s="444"/>
      <c r="M211" s="444"/>
      <c r="O211" s="480"/>
      <c r="P211" s="480"/>
      <c r="Q211" s="480"/>
      <c r="R211" s="480"/>
      <c r="S211" s="480"/>
      <c r="T211" s="481"/>
      <c r="U211" s="481"/>
      <c r="W211" s="354"/>
      <c r="X211" s="354"/>
      <c r="Y211" s="354"/>
      <c r="Z211" s="354"/>
      <c r="AB211" s="480"/>
      <c r="AC211" s="480"/>
      <c r="AD211" s="480"/>
      <c r="AE211" s="480"/>
    </row>
    <row r="212" spans="1:31" ht="17.25" customHeight="1" x14ac:dyDescent="0.2">
      <c r="A212" s="351">
        <v>204</v>
      </c>
      <c r="B212" s="443"/>
      <c r="C212" s="443"/>
      <c r="D212" s="443"/>
      <c r="E212" s="443"/>
      <c r="F212" s="443"/>
      <c r="G212" s="444"/>
      <c r="H212" s="444"/>
      <c r="I212" s="444"/>
      <c r="J212" s="443"/>
      <c r="K212" s="444"/>
      <c r="L212" s="444"/>
      <c r="M212" s="444"/>
      <c r="O212" s="480"/>
      <c r="P212" s="480"/>
      <c r="Q212" s="480"/>
      <c r="R212" s="480"/>
      <c r="S212" s="480"/>
      <c r="T212" s="481"/>
      <c r="U212" s="481"/>
      <c r="W212" s="354"/>
      <c r="X212" s="354"/>
      <c r="Y212" s="354"/>
      <c r="Z212" s="354"/>
      <c r="AB212" s="480"/>
      <c r="AC212" s="480"/>
      <c r="AD212" s="480"/>
      <c r="AE212" s="480"/>
    </row>
    <row r="213" spans="1:31" ht="17.25" customHeight="1" x14ac:dyDescent="0.2">
      <c r="A213" s="351">
        <v>205</v>
      </c>
      <c r="B213" s="443"/>
      <c r="C213" s="443"/>
      <c r="D213" s="443"/>
      <c r="E213" s="443"/>
      <c r="F213" s="443"/>
      <c r="G213" s="444"/>
      <c r="H213" s="444"/>
      <c r="I213" s="444"/>
      <c r="J213" s="443"/>
      <c r="K213" s="444"/>
      <c r="L213" s="444"/>
      <c r="M213" s="444"/>
      <c r="O213" s="480"/>
      <c r="P213" s="480"/>
      <c r="Q213" s="480"/>
      <c r="R213" s="480"/>
      <c r="S213" s="480"/>
      <c r="T213" s="481"/>
      <c r="U213" s="481"/>
      <c r="W213" s="354"/>
      <c r="X213" s="354"/>
      <c r="Y213" s="354"/>
      <c r="Z213" s="354"/>
      <c r="AB213" s="480"/>
      <c r="AC213" s="480"/>
      <c r="AD213" s="480"/>
      <c r="AE213" s="480"/>
    </row>
    <row r="214" spans="1:31" ht="17.25" customHeight="1" x14ac:dyDescent="0.2">
      <c r="A214" s="351">
        <v>206</v>
      </c>
      <c r="B214" s="443"/>
      <c r="C214" s="443"/>
      <c r="D214" s="443"/>
      <c r="E214" s="443"/>
      <c r="F214" s="443"/>
      <c r="G214" s="444"/>
      <c r="H214" s="444"/>
      <c r="I214" s="444"/>
      <c r="J214" s="443"/>
      <c r="K214" s="444"/>
      <c r="L214" s="444"/>
      <c r="M214" s="444"/>
      <c r="O214" s="480"/>
      <c r="P214" s="480"/>
      <c r="Q214" s="480"/>
      <c r="R214" s="480"/>
      <c r="S214" s="480"/>
      <c r="T214" s="481"/>
      <c r="U214" s="481"/>
      <c r="W214" s="354"/>
      <c r="X214" s="354"/>
      <c r="Y214" s="354"/>
      <c r="Z214" s="354"/>
      <c r="AB214" s="480"/>
      <c r="AC214" s="480"/>
      <c r="AD214" s="480"/>
      <c r="AE214" s="480"/>
    </row>
    <row r="215" spans="1:31" ht="17.25" customHeight="1" x14ac:dyDescent="0.2">
      <c r="A215" s="351">
        <v>207</v>
      </c>
      <c r="B215" s="443"/>
      <c r="C215" s="443"/>
      <c r="D215" s="443"/>
      <c r="E215" s="443"/>
      <c r="F215" s="443"/>
      <c r="G215" s="444"/>
      <c r="H215" s="444"/>
      <c r="I215" s="444"/>
      <c r="J215" s="443"/>
      <c r="K215" s="444"/>
      <c r="L215" s="444"/>
      <c r="M215" s="444"/>
      <c r="O215" s="480"/>
      <c r="P215" s="480"/>
      <c r="Q215" s="480"/>
      <c r="R215" s="480"/>
      <c r="S215" s="480"/>
      <c r="T215" s="481"/>
      <c r="U215" s="481"/>
      <c r="W215" s="354"/>
      <c r="X215" s="354"/>
      <c r="Y215" s="354"/>
      <c r="Z215" s="354"/>
      <c r="AB215" s="480"/>
      <c r="AC215" s="480"/>
      <c r="AD215" s="480"/>
      <c r="AE215" s="480"/>
    </row>
    <row r="216" spans="1:31" ht="17.25" customHeight="1" x14ac:dyDescent="0.2">
      <c r="A216" s="351">
        <v>208</v>
      </c>
      <c r="B216" s="443"/>
      <c r="C216" s="443"/>
      <c r="D216" s="443"/>
      <c r="E216" s="443"/>
      <c r="F216" s="443"/>
      <c r="G216" s="444"/>
      <c r="H216" s="444"/>
      <c r="I216" s="444"/>
      <c r="J216" s="443"/>
      <c r="K216" s="444"/>
      <c r="L216" s="444"/>
      <c r="M216" s="444"/>
      <c r="O216" s="480"/>
      <c r="P216" s="480"/>
      <c r="Q216" s="480"/>
      <c r="R216" s="480"/>
      <c r="S216" s="480"/>
      <c r="T216" s="481"/>
      <c r="U216" s="481"/>
      <c r="W216" s="354"/>
      <c r="X216" s="354"/>
      <c r="Y216" s="354"/>
      <c r="Z216" s="354"/>
      <c r="AB216" s="480"/>
      <c r="AC216" s="480"/>
      <c r="AD216" s="480"/>
      <c r="AE216" s="480"/>
    </row>
    <row r="217" spans="1:31" ht="17.25" customHeight="1" x14ac:dyDescent="0.2">
      <c r="A217" s="351">
        <v>209</v>
      </c>
      <c r="B217" s="443"/>
      <c r="C217" s="443"/>
      <c r="D217" s="443"/>
      <c r="E217" s="443"/>
      <c r="F217" s="443"/>
      <c r="G217" s="444"/>
      <c r="H217" s="444"/>
      <c r="I217" s="444"/>
      <c r="J217" s="443"/>
      <c r="K217" s="444"/>
      <c r="L217" s="444"/>
      <c r="M217" s="444"/>
      <c r="O217" s="480"/>
      <c r="P217" s="480"/>
      <c r="Q217" s="480"/>
      <c r="R217" s="480"/>
      <c r="S217" s="480"/>
      <c r="T217" s="481"/>
      <c r="U217" s="481"/>
      <c r="W217" s="354"/>
      <c r="X217" s="354"/>
      <c r="Y217" s="354"/>
      <c r="Z217" s="354"/>
      <c r="AB217" s="480"/>
      <c r="AC217" s="480"/>
      <c r="AD217" s="480"/>
      <c r="AE217" s="480"/>
    </row>
    <row r="218" spans="1:31" ht="17.25" customHeight="1" x14ac:dyDescent="0.2">
      <c r="A218" s="351">
        <v>210</v>
      </c>
      <c r="B218" s="443"/>
      <c r="C218" s="443"/>
      <c r="D218" s="443"/>
      <c r="E218" s="443"/>
      <c r="F218" s="443"/>
      <c r="G218" s="444"/>
      <c r="H218" s="444"/>
      <c r="I218" s="444"/>
      <c r="J218" s="443"/>
      <c r="K218" s="444"/>
      <c r="L218" s="444"/>
      <c r="M218" s="444"/>
      <c r="O218" s="480"/>
      <c r="P218" s="480"/>
      <c r="Q218" s="480"/>
      <c r="R218" s="480"/>
      <c r="S218" s="480"/>
      <c r="T218" s="481"/>
      <c r="U218" s="481"/>
      <c r="W218" s="354"/>
      <c r="X218" s="354"/>
      <c r="Y218" s="354"/>
      <c r="Z218" s="354"/>
      <c r="AB218" s="480"/>
      <c r="AC218" s="480"/>
      <c r="AD218" s="480"/>
      <c r="AE218" s="480"/>
    </row>
    <row r="219" spans="1:31" ht="17.25" customHeight="1" x14ac:dyDescent="0.2">
      <c r="A219" s="351">
        <v>211</v>
      </c>
      <c r="B219" s="443"/>
      <c r="C219" s="443"/>
      <c r="D219" s="443"/>
      <c r="E219" s="443"/>
      <c r="F219" s="443"/>
      <c r="G219" s="444"/>
      <c r="H219" s="444"/>
      <c r="I219" s="444"/>
      <c r="J219" s="443"/>
      <c r="K219" s="444"/>
      <c r="L219" s="444"/>
      <c r="M219" s="444"/>
      <c r="O219" s="480"/>
      <c r="P219" s="480"/>
      <c r="Q219" s="480"/>
      <c r="R219" s="480"/>
      <c r="S219" s="480"/>
      <c r="T219" s="481"/>
      <c r="U219" s="481"/>
      <c r="W219" s="354"/>
      <c r="X219" s="354"/>
      <c r="Y219" s="354"/>
      <c r="Z219" s="354"/>
      <c r="AB219" s="480"/>
      <c r="AC219" s="480"/>
      <c r="AD219" s="480"/>
      <c r="AE219" s="480"/>
    </row>
    <row r="220" spans="1:31" ht="17.25" customHeight="1" x14ac:dyDescent="0.2">
      <c r="A220" s="351">
        <v>212</v>
      </c>
      <c r="B220" s="443"/>
      <c r="C220" s="443"/>
      <c r="D220" s="443"/>
      <c r="E220" s="443"/>
      <c r="F220" s="443"/>
      <c r="G220" s="444"/>
      <c r="H220" s="444"/>
      <c r="I220" s="444"/>
      <c r="J220" s="443"/>
      <c r="K220" s="444"/>
      <c r="L220" s="444"/>
      <c r="M220" s="444"/>
      <c r="O220" s="480"/>
      <c r="P220" s="480"/>
      <c r="Q220" s="480"/>
      <c r="R220" s="480"/>
      <c r="S220" s="480"/>
      <c r="T220" s="481"/>
      <c r="U220" s="481"/>
      <c r="W220" s="354"/>
      <c r="X220" s="354"/>
      <c r="Y220" s="354"/>
      <c r="Z220" s="354"/>
      <c r="AB220" s="480"/>
      <c r="AC220" s="480"/>
      <c r="AD220" s="480"/>
      <c r="AE220" s="480"/>
    </row>
    <row r="221" spans="1:31" ht="17.25" customHeight="1" x14ac:dyDescent="0.2">
      <c r="A221" s="351">
        <v>213</v>
      </c>
      <c r="B221" s="443"/>
      <c r="C221" s="443"/>
      <c r="D221" s="443"/>
      <c r="E221" s="443"/>
      <c r="F221" s="443"/>
      <c r="G221" s="444"/>
      <c r="H221" s="444"/>
      <c r="I221" s="444"/>
      <c r="J221" s="443"/>
      <c r="K221" s="444"/>
      <c r="L221" s="444"/>
      <c r="M221" s="444"/>
      <c r="O221" s="480"/>
      <c r="P221" s="480"/>
      <c r="Q221" s="480"/>
      <c r="R221" s="480"/>
      <c r="S221" s="480"/>
      <c r="T221" s="481"/>
      <c r="U221" s="481"/>
      <c r="W221" s="354"/>
      <c r="X221" s="354"/>
      <c r="Y221" s="354"/>
      <c r="Z221" s="354"/>
      <c r="AB221" s="480"/>
      <c r="AC221" s="480"/>
      <c r="AD221" s="480"/>
      <c r="AE221" s="480"/>
    </row>
    <row r="222" spans="1:31" ht="17.25" customHeight="1" x14ac:dyDescent="0.2">
      <c r="A222" s="351">
        <v>214</v>
      </c>
      <c r="B222" s="443"/>
      <c r="C222" s="443"/>
      <c r="D222" s="443"/>
      <c r="E222" s="443"/>
      <c r="F222" s="443"/>
      <c r="G222" s="444"/>
      <c r="H222" s="444"/>
      <c r="I222" s="444"/>
      <c r="J222" s="443"/>
      <c r="K222" s="444"/>
      <c r="L222" s="444"/>
      <c r="M222" s="444"/>
      <c r="O222" s="480"/>
      <c r="P222" s="480"/>
      <c r="Q222" s="480"/>
      <c r="R222" s="480"/>
      <c r="S222" s="480"/>
      <c r="T222" s="481"/>
      <c r="U222" s="481"/>
      <c r="W222" s="354"/>
      <c r="X222" s="354"/>
      <c r="Y222" s="354"/>
      <c r="Z222" s="354"/>
      <c r="AB222" s="480"/>
      <c r="AC222" s="480"/>
      <c r="AD222" s="480"/>
      <c r="AE222" s="480"/>
    </row>
    <row r="223" spans="1:31" ht="17.25" customHeight="1" x14ac:dyDescent="0.2">
      <c r="A223" s="351">
        <v>215</v>
      </c>
      <c r="B223" s="443"/>
      <c r="C223" s="443"/>
      <c r="D223" s="443"/>
      <c r="E223" s="443"/>
      <c r="F223" s="443"/>
      <c r="G223" s="444"/>
      <c r="H223" s="444"/>
      <c r="I223" s="444"/>
      <c r="J223" s="443"/>
      <c r="K223" s="444"/>
      <c r="L223" s="444"/>
      <c r="M223" s="444"/>
      <c r="O223" s="480"/>
      <c r="P223" s="480"/>
      <c r="Q223" s="480"/>
      <c r="R223" s="480"/>
      <c r="S223" s="480"/>
      <c r="T223" s="481"/>
      <c r="U223" s="481"/>
      <c r="W223" s="354"/>
      <c r="X223" s="354"/>
      <c r="Y223" s="354"/>
      <c r="Z223" s="354"/>
      <c r="AB223" s="480"/>
      <c r="AC223" s="480"/>
      <c r="AD223" s="480"/>
      <c r="AE223" s="480"/>
    </row>
    <row r="224" spans="1:31" ht="17.25" customHeight="1" x14ac:dyDescent="0.2">
      <c r="A224" s="351">
        <v>216</v>
      </c>
      <c r="B224" s="443"/>
      <c r="C224" s="443"/>
      <c r="D224" s="443"/>
      <c r="E224" s="443"/>
      <c r="F224" s="443"/>
      <c r="G224" s="444"/>
      <c r="H224" s="444"/>
      <c r="I224" s="444"/>
      <c r="J224" s="443"/>
      <c r="K224" s="444"/>
      <c r="L224" s="444"/>
      <c r="M224" s="444"/>
      <c r="O224" s="480"/>
      <c r="P224" s="480"/>
      <c r="Q224" s="480"/>
      <c r="R224" s="480"/>
      <c r="S224" s="480"/>
      <c r="T224" s="481"/>
      <c r="U224" s="481"/>
      <c r="W224" s="354"/>
      <c r="X224" s="354"/>
      <c r="Y224" s="354"/>
      <c r="Z224" s="354"/>
      <c r="AB224" s="480"/>
      <c r="AC224" s="480"/>
      <c r="AD224" s="480"/>
      <c r="AE224" s="480"/>
    </row>
    <row r="225" spans="1:31" ht="17.25" customHeight="1" x14ac:dyDescent="0.2">
      <c r="A225" s="351">
        <v>217</v>
      </c>
      <c r="B225" s="443"/>
      <c r="C225" s="443"/>
      <c r="D225" s="443"/>
      <c r="E225" s="443"/>
      <c r="F225" s="443"/>
      <c r="G225" s="444"/>
      <c r="H225" s="444"/>
      <c r="I225" s="444"/>
      <c r="J225" s="443"/>
      <c r="K225" s="444"/>
      <c r="L225" s="444"/>
      <c r="M225" s="444"/>
      <c r="O225" s="480"/>
      <c r="P225" s="480"/>
      <c r="Q225" s="480"/>
      <c r="R225" s="480"/>
      <c r="S225" s="480"/>
      <c r="T225" s="481"/>
      <c r="U225" s="481"/>
      <c r="W225" s="354"/>
      <c r="X225" s="354"/>
      <c r="Y225" s="354"/>
      <c r="Z225" s="354"/>
      <c r="AB225" s="480"/>
      <c r="AC225" s="480"/>
      <c r="AD225" s="480"/>
      <c r="AE225" s="480"/>
    </row>
    <row r="226" spans="1:31" ht="17.25" customHeight="1" x14ac:dyDescent="0.2">
      <c r="A226" s="351">
        <v>218</v>
      </c>
      <c r="B226" s="443"/>
      <c r="C226" s="443"/>
      <c r="D226" s="443"/>
      <c r="E226" s="443"/>
      <c r="F226" s="443"/>
      <c r="G226" s="444"/>
      <c r="H226" s="444"/>
      <c r="I226" s="444"/>
      <c r="J226" s="443"/>
      <c r="K226" s="444"/>
      <c r="L226" s="444"/>
      <c r="M226" s="444"/>
      <c r="O226" s="480"/>
      <c r="P226" s="480"/>
      <c r="Q226" s="480"/>
      <c r="R226" s="480"/>
      <c r="S226" s="480"/>
      <c r="T226" s="481"/>
      <c r="U226" s="481"/>
      <c r="W226" s="354"/>
      <c r="X226" s="354"/>
      <c r="Y226" s="354"/>
      <c r="Z226" s="354"/>
      <c r="AB226" s="480"/>
      <c r="AC226" s="480"/>
      <c r="AD226" s="480"/>
      <c r="AE226" s="480"/>
    </row>
    <row r="227" spans="1:31" ht="17.25" customHeight="1" x14ac:dyDescent="0.2">
      <c r="A227" s="351">
        <v>219</v>
      </c>
      <c r="B227" s="443"/>
      <c r="C227" s="443"/>
      <c r="D227" s="443"/>
      <c r="E227" s="443"/>
      <c r="F227" s="443"/>
      <c r="G227" s="444"/>
      <c r="H227" s="444"/>
      <c r="I227" s="444"/>
      <c r="J227" s="443"/>
      <c r="K227" s="444"/>
      <c r="L227" s="444"/>
      <c r="M227" s="444"/>
      <c r="O227" s="480"/>
      <c r="P227" s="480"/>
      <c r="Q227" s="480"/>
      <c r="R227" s="480"/>
      <c r="S227" s="480"/>
      <c r="T227" s="481"/>
      <c r="U227" s="481"/>
      <c r="W227" s="354"/>
      <c r="X227" s="354"/>
      <c r="Y227" s="354"/>
      <c r="Z227" s="354"/>
      <c r="AB227" s="480"/>
      <c r="AC227" s="480"/>
      <c r="AD227" s="480"/>
      <c r="AE227" s="480"/>
    </row>
    <row r="228" spans="1:31" ht="17.25" customHeight="1" x14ac:dyDescent="0.2">
      <c r="A228" s="351">
        <v>220</v>
      </c>
      <c r="B228" s="443"/>
      <c r="C228" s="443"/>
      <c r="D228" s="443"/>
      <c r="E228" s="443"/>
      <c r="F228" s="443"/>
      <c r="G228" s="444"/>
      <c r="H228" s="444"/>
      <c r="I228" s="444"/>
      <c r="J228" s="443"/>
      <c r="K228" s="444"/>
      <c r="L228" s="444"/>
      <c r="M228" s="444"/>
      <c r="O228" s="480"/>
      <c r="P228" s="480"/>
      <c r="Q228" s="480"/>
      <c r="R228" s="480"/>
      <c r="S228" s="480"/>
      <c r="T228" s="481"/>
      <c r="U228" s="481"/>
      <c r="W228" s="354"/>
      <c r="X228" s="354"/>
      <c r="Y228" s="354"/>
      <c r="Z228" s="354"/>
      <c r="AB228" s="480"/>
      <c r="AC228" s="480"/>
      <c r="AD228" s="480"/>
      <c r="AE228" s="480"/>
    </row>
    <row r="229" spans="1:31" ht="17.25" customHeight="1" x14ac:dyDescent="0.2">
      <c r="A229" s="351">
        <v>221</v>
      </c>
      <c r="B229" s="443"/>
      <c r="C229" s="443"/>
      <c r="D229" s="443"/>
      <c r="E229" s="443"/>
      <c r="F229" s="443"/>
      <c r="G229" s="444"/>
      <c r="H229" s="444"/>
      <c r="I229" s="444"/>
      <c r="J229" s="443"/>
      <c r="K229" s="444"/>
      <c r="L229" s="444"/>
      <c r="M229" s="444"/>
      <c r="O229" s="480"/>
      <c r="P229" s="480"/>
      <c r="Q229" s="480"/>
      <c r="R229" s="480"/>
      <c r="S229" s="480"/>
      <c r="T229" s="481"/>
      <c r="U229" s="481"/>
      <c r="W229" s="354"/>
      <c r="X229" s="354"/>
      <c r="Y229" s="354"/>
      <c r="Z229" s="354"/>
      <c r="AB229" s="480"/>
      <c r="AC229" s="480"/>
      <c r="AD229" s="480"/>
      <c r="AE229" s="480"/>
    </row>
    <row r="230" spans="1:31" ht="17.25" customHeight="1" x14ac:dyDescent="0.2">
      <c r="A230" s="351">
        <v>222</v>
      </c>
      <c r="B230" s="443"/>
      <c r="C230" s="443"/>
      <c r="D230" s="443"/>
      <c r="E230" s="443"/>
      <c r="F230" s="443"/>
      <c r="G230" s="444"/>
      <c r="H230" s="444"/>
      <c r="I230" s="444"/>
      <c r="J230" s="443"/>
      <c r="K230" s="444"/>
      <c r="L230" s="444"/>
      <c r="M230" s="444"/>
      <c r="O230" s="480"/>
      <c r="P230" s="480"/>
      <c r="Q230" s="480"/>
      <c r="R230" s="480"/>
      <c r="S230" s="480"/>
      <c r="T230" s="481"/>
      <c r="U230" s="481"/>
      <c r="W230" s="354"/>
      <c r="X230" s="354"/>
      <c r="Y230" s="354"/>
      <c r="Z230" s="354"/>
      <c r="AB230" s="480"/>
      <c r="AC230" s="480"/>
      <c r="AD230" s="480"/>
      <c r="AE230" s="480"/>
    </row>
    <row r="231" spans="1:31" ht="17.25" customHeight="1" x14ac:dyDescent="0.2">
      <c r="A231" s="351">
        <v>223</v>
      </c>
      <c r="B231" s="443"/>
      <c r="C231" s="443"/>
      <c r="D231" s="443"/>
      <c r="E231" s="443"/>
      <c r="F231" s="443"/>
      <c r="G231" s="444"/>
      <c r="H231" s="444"/>
      <c r="I231" s="444"/>
      <c r="J231" s="443"/>
      <c r="K231" s="444"/>
      <c r="L231" s="444"/>
      <c r="M231" s="444"/>
      <c r="O231" s="480"/>
      <c r="P231" s="480"/>
      <c r="Q231" s="480"/>
      <c r="R231" s="480"/>
      <c r="S231" s="480"/>
      <c r="T231" s="481"/>
      <c r="U231" s="481"/>
      <c r="W231" s="354"/>
      <c r="X231" s="354"/>
      <c r="Y231" s="354"/>
      <c r="Z231" s="354"/>
      <c r="AB231" s="480"/>
      <c r="AC231" s="480"/>
      <c r="AD231" s="480"/>
      <c r="AE231" s="480"/>
    </row>
    <row r="232" spans="1:31" ht="17.25" customHeight="1" x14ac:dyDescent="0.2">
      <c r="A232" s="351">
        <v>224</v>
      </c>
      <c r="B232" s="443"/>
      <c r="C232" s="443"/>
      <c r="D232" s="443"/>
      <c r="E232" s="443"/>
      <c r="F232" s="443"/>
      <c r="G232" s="444"/>
      <c r="H232" s="444"/>
      <c r="I232" s="444"/>
      <c r="J232" s="443"/>
      <c r="K232" s="444"/>
      <c r="L232" s="444"/>
      <c r="M232" s="444"/>
      <c r="O232" s="480"/>
      <c r="P232" s="480"/>
      <c r="Q232" s="480"/>
      <c r="R232" s="480"/>
      <c r="S232" s="480"/>
      <c r="T232" s="481"/>
      <c r="U232" s="481"/>
      <c r="W232" s="354"/>
      <c r="X232" s="354"/>
      <c r="Y232" s="354"/>
      <c r="Z232" s="354"/>
      <c r="AB232" s="480"/>
      <c r="AC232" s="480"/>
      <c r="AD232" s="480"/>
      <c r="AE232" s="480"/>
    </row>
    <row r="233" spans="1:31" ht="17.25" customHeight="1" x14ac:dyDescent="0.2">
      <c r="A233" s="351">
        <v>225</v>
      </c>
      <c r="B233" s="443"/>
      <c r="C233" s="443"/>
      <c r="D233" s="443"/>
      <c r="E233" s="443"/>
      <c r="F233" s="443"/>
      <c r="G233" s="444"/>
      <c r="H233" s="444"/>
      <c r="I233" s="444"/>
      <c r="J233" s="443"/>
      <c r="K233" s="444"/>
      <c r="L233" s="444"/>
      <c r="M233" s="444"/>
      <c r="O233" s="480"/>
      <c r="P233" s="480"/>
      <c r="Q233" s="480"/>
      <c r="R233" s="480"/>
      <c r="S233" s="480"/>
      <c r="T233" s="481"/>
      <c r="U233" s="481"/>
      <c r="W233" s="354"/>
      <c r="X233" s="354"/>
      <c r="Y233" s="354"/>
      <c r="Z233" s="354"/>
      <c r="AB233" s="480"/>
      <c r="AC233" s="480"/>
      <c r="AD233" s="480"/>
      <c r="AE233" s="480"/>
    </row>
    <row r="234" spans="1:31" ht="17.25" customHeight="1" x14ac:dyDescent="0.2">
      <c r="A234" s="351">
        <v>226</v>
      </c>
      <c r="B234" s="443"/>
      <c r="C234" s="443"/>
      <c r="D234" s="443"/>
      <c r="E234" s="443"/>
      <c r="F234" s="443"/>
      <c r="G234" s="444"/>
      <c r="H234" s="444"/>
      <c r="I234" s="444"/>
      <c r="J234" s="443"/>
      <c r="K234" s="444"/>
      <c r="L234" s="444"/>
      <c r="M234" s="444"/>
      <c r="O234" s="480"/>
      <c r="P234" s="480"/>
      <c r="Q234" s="480"/>
      <c r="R234" s="480"/>
      <c r="S234" s="480"/>
      <c r="T234" s="481"/>
      <c r="U234" s="481"/>
      <c r="W234" s="354"/>
      <c r="X234" s="354"/>
      <c r="Y234" s="354"/>
      <c r="Z234" s="354"/>
      <c r="AB234" s="480"/>
      <c r="AC234" s="480"/>
      <c r="AD234" s="480"/>
      <c r="AE234" s="480"/>
    </row>
    <row r="235" spans="1:31" ht="17.25" customHeight="1" x14ac:dyDescent="0.2">
      <c r="A235" s="351">
        <v>227</v>
      </c>
      <c r="B235" s="443"/>
      <c r="C235" s="443"/>
      <c r="D235" s="443"/>
      <c r="E235" s="443"/>
      <c r="F235" s="443"/>
      <c r="G235" s="444"/>
      <c r="H235" s="444"/>
      <c r="I235" s="444"/>
      <c r="J235" s="443"/>
      <c r="K235" s="444"/>
      <c r="L235" s="444"/>
      <c r="M235" s="444"/>
      <c r="O235" s="480"/>
      <c r="P235" s="480"/>
      <c r="Q235" s="480"/>
      <c r="R235" s="480"/>
      <c r="S235" s="480"/>
      <c r="T235" s="481"/>
      <c r="U235" s="481"/>
      <c r="W235" s="354"/>
      <c r="X235" s="354"/>
      <c r="Y235" s="354"/>
      <c r="Z235" s="354"/>
      <c r="AB235" s="480"/>
      <c r="AC235" s="480"/>
      <c r="AD235" s="480"/>
      <c r="AE235" s="480"/>
    </row>
    <row r="236" spans="1:31" ht="17.25" customHeight="1" x14ac:dyDescent="0.2">
      <c r="A236" s="351">
        <v>228</v>
      </c>
      <c r="B236" s="443"/>
      <c r="C236" s="443"/>
      <c r="D236" s="443"/>
      <c r="E236" s="443"/>
      <c r="F236" s="443"/>
      <c r="G236" s="444"/>
      <c r="H236" s="444"/>
      <c r="I236" s="444"/>
      <c r="J236" s="443"/>
      <c r="K236" s="444"/>
      <c r="L236" s="444"/>
      <c r="M236" s="444"/>
      <c r="O236" s="480"/>
      <c r="P236" s="480"/>
      <c r="Q236" s="480"/>
      <c r="R236" s="480"/>
      <c r="S236" s="480"/>
      <c r="T236" s="481"/>
      <c r="U236" s="481"/>
      <c r="W236" s="354"/>
      <c r="X236" s="354"/>
      <c r="Y236" s="354"/>
      <c r="Z236" s="354"/>
      <c r="AB236" s="480"/>
      <c r="AC236" s="480"/>
      <c r="AD236" s="480"/>
      <c r="AE236" s="480"/>
    </row>
    <row r="237" spans="1:31" ht="17.25" customHeight="1" x14ac:dyDescent="0.2">
      <c r="A237" s="351">
        <v>229</v>
      </c>
      <c r="B237" s="443"/>
      <c r="C237" s="443"/>
      <c r="D237" s="443"/>
      <c r="E237" s="443"/>
      <c r="F237" s="443"/>
      <c r="G237" s="444"/>
      <c r="H237" s="444"/>
      <c r="I237" s="444"/>
      <c r="J237" s="443"/>
      <c r="K237" s="444"/>
      <c r="L237" s="444"/>
      <c r="M237" s="444"/>
      <c r="O237" s="480"/>
      <c r="P237" s="480"/>
      <c r="Q237" s="480"/>
      <c r="R237" s="480"/>
      <c r="S237" s="480"/>
      <c r="T237" s="481"/>
      <c r="U237" s="481"/>
      <c r="W237" s="354"/>
      <c r="X237" s="354"/>
      <c r="Y237" s="354"/>
      <c r="Z237" s="354"/>
      <c r="AB237" s="480"/>
      <c r="AC237" s="480"/>
      <c r="AD237" s="480"/>
      <c r="AE237" s="480"/>
    </row>
    <row r="238" spans="1:31" ht="17.25" customHeight="1" x14ac:dyDescent="0.2">
      <c r="A238" s="351">
        <v>230</v>
      </c>
      <c r="B238" s="443"/>
      <c r="C238" s="443"/>
      <c r="D238" s="443"/>
      <c r="E238" s="443"/>
      <c r="F238" s="443"/>
      <c r="G238" s="444"/>
      <c r="H238" s="444"/>
      <c r="I238" s="444"/>
      <c r="J238" s="443"/>
      <c r="K238" s="444"/>
      <c r="L238" s="444"/>
      <c r="M238" s="444"/>
      <c r="O238" s="480"/>
      <c r="P238" s="480"/>
      <c r="Q238" s="480"/>
      <c r="R238" s="480"/>
      <c r="S238" s="480"/>
      <c r="T238" s="481"/>
      <c r="U238" s="481"/>
      <c r="W238" s="354"/>
      <c r="X238" s="354"/>
      <c r="Y238" s="354"/>
      <c r="Z238" s="354"/>
      <c r="AB238" s="480"/>
      <c r="AC238" s="480"/>
      <c r="AD238" s="480"/>
      <c r="AE238" s="480"/>
    </row>
    <row r="239" spans="1:31" ht="17.25" customHeight="1" x14ac:dyDescent="0.2">
      <c r="A239" s="351">
        <v>231</v>
      </c>
      <c r="B239" s="443"/>
      <c r="C239" s="443"/>
      <c r="D239" s="443"/>
      <c r="E239" s="443"/>
      <c r="F239" s="443"/>
      <c r="G239" s="444"/>
      <c r="H239" s="444"/>
      <c r="I239" s="444"/>
      <c r="J239" s="443"/>
      <c r="K239" s="444"/>
      <c r="L239" s="444"/>
      <c r="M239" s="444"/>
      <c r="O239" s="480"/>
      <c r="P239" s="480"/>
      <c r="Q239" s="480"/>
      <c r="R239" s="480"/>
      <c r="S239" s="480"/>
      <c r="T239" s="481"/>
      <c r="U239" s="481"/>
      <c r="W239" s="354"/>
      <c r="X239" s="354"/>
      <c r="Y239" s="354"/>
      <c r="Z239" s="354"/>
      <c r="AB239" s="480"/>
      <c r="AC239" s="480"/>
      <c r="AD239" s="480"/>
      <c r="AE239" s="480"/>
    </row>
    <row r="240" spans="1:31" ht="17.25" customHeight="1" x14ac:dyDescent="0.2">
      <c r="A240" s="351">
        <v>232</v>
      </c>
      <c r="B240" s="443"/>
      <c r="C240" s="443"/>
      <c r="D240" s="443"/>
      <c r="E240" s="443"/>
      <c r="F240" s="443"/>
      <c r="G240" s="444"/>
      <c r="H240" s="444"/>
      <c r="I240" s="444"/>
      <c r="J240" s="443"/>
      <c r="K240" s="444"/>
      <c r="L240" s="444"/>
      <c r="M240" s="444"/>
      <c r="O240" s="480"/>
      <c r="P240" s="480"/>
      <c r="Q240" s="480"/>
      <c r="R240" s="480"/>
      <c r="S240" s="480"/>
      <c r="T240" s="481"/>
      <c r="U240" s="481"/>
      <c r="W240" s="354"/>
      <c r="X240" s="354"/>
      <c r="Y240" s="354"/>
      <c r="Z240" s="354"/>
      <c r="AB240" s="480"/>
      <c r="AC240" s="480"/>
      <c r="AD240" s="480"/>
      <c r="AE240" s="480"/>
    </row>
    <row r="241" spans="1:31" ht="17.25" customHeight="1" x14ac:dyDescent="0.2">
      <c r="A241" s="351">
        <v>233</v>
      </c>
      <c r="B241" s="443"/>
      <c r="C241" s="443"/>
      <c r="D241" s="443"/>
      <c r="E241" s="443"/>
      <c r="F241" s="443"/>
      <c r="G241" s="444"/>
      <c r="H241" s="444"/>
      <c r="I241" s="444"/>
      <c r="J241" s="443"/>
      <c r="K241" s="444"/>
      <c r="L241" s="444"/>
      <c r="M241" s="444"/>
      <c r="O241" s="480"/>
      <c r="P241" s="480"/>
      <c r="Q241" s="480"/>
      <c r="R241" s="480"/>
      <c r="S241" s="480"/>
      <c r="T241" s="481"/>
      <c r="U241" s="481"/>
      <c r="W241" s="354"/>
      <c r="X241" s="354"/>
      <c r="Y241" s="354"/>
      <c r="Z241" s="354"/>
      <c r="AB241" s="480"/>
      <c r="AC241" s="480"/>
      <c r="AD241" s="480"/>
      <c r="AE241" s="480"/>
    </row>
    <row r="242" spans="1:31" ht="17.25" customHeight="1" x14ac:dyDescent="0.2">
      <c r="A242" s="351">
        <v>234</v>
      </c>
      <c r="B242" s="443"/>
      <c r="C242" s="443"/>
      <c r="D242" s="443"/>
      <c r="E242" s="443"/>
      <c r="F242" s="443"/>
      <c r="G242" s="444"/>
      <c r="H242" s="444"/>
      <c r="I242" s="444"/>
      <c r="J242" s="443"/>
      <c r="K242" s="444"/>
      <c r="L242" s="444"/>
      <c r="M242" s="444"/>
      <c r="O242" s="480"/>
      <c r="P242" s="480"/>
      <c r="Q242" s="480"/>
      <c r="R242" s="480"/>
      <c r="S242" s="480"/>
      <c r="T242" s="481"/>
      <c r="U242" s="481"/>
      <c r="W242" s="354"/>
      <c r="X242" s="354"/>
      <c r="Y242" s="354"/>
      <c r="Z242" s="354"/>
      <c r="AB242" s="480"/>
      <c r="AC242" s="480"/>
      <c r="AD242" s="480"/>
      <c r="AE242" s="480"/>
    </row>
    <row r="243" spans="1:31" ht="17.25" customHeight="1" x14ac:dyDescent="0.2">
      <c r="A243" s="351">
        <v>235</v>
      </c>
      <c r="B243" s="443"/>
      <c r="C243" s="443"/>
      <c r="D243" s="443"/>
      <c r="E243" s="443"/>
      <c r="F243" s="443"/>
      <c r="G243" s="444"/>
      <c r="H243" s="444"/>
      <c r="I243" s="444"/>
      <c r="J243" s="443"/>
      <c r="K243" s="444"/>
      <c r="L243" s="444"/>
      <c r="M243" s="444"/>
      <c r="O243" s="480"/>
      <c r="P243" s="480"/>
      <c r="Q243" s="480"/>
      <c r="R243" s="480"/>
      <c r="S243" s="480"/>
      <c r="T243" s="481"/>
      <c r="U243" s="481"/>
      <c r="W243" s="354"/>
      <c r="X243" s="354"/>
      <c r="Y243" s="354"/>
      <c r="Z243" s="354"/>
      <c r="AB243" s="480"/>
      <c r="AC243" s="480"/>
      <c r="AD243" s="480"/>
      <c r="AE243" s="480"/>
    </row>
    <row r="244" spans="1:31" ht="17.25" customHeight="1" x14ac:dyDescent="0.2">
      <c r="A244" s="351">
        <v>236</v>
      </c>
      <c r="B244" s="443"/>
      <c r="C244" s="443"/>
      <c r="D244" s="443"/>
      <c r="E244" s="443"/>
      <c r="F244" s="443"/>
      <c r="G244" s="444"/>
      <c r="H244" s="444"/>
      <c r="I244" s="444"/>
      <c r="J244" s="443"/>
      <c r="K244" s="444"/>
      <c r="L244" s="444"/>
      <c r="M244" s="444"/>
      <c r="O244" s="480"/>
      <c r="P244" s="480"/>
      <c r="Q244" s="480"/>
      <c r="R244" s="480"/>
      <c r="S244" s="480"/>
      <c r="T244" s="481"/>
      <c r="U244" s="481"/>
      <c r="W244" s="354"/>
      <c r="X244" s="354"/>
      <c r="Y244" s="354"/>
      <c r="Z244" s="354"/>
      <c r="AB244" s="480"/>
      <c r="AC244" s="480"/>
      <c r="AD244" s="480"/>
      <c r="AE244" s="480"/>
    </row>
    <row r="245" spans="1:31" ht="17.25" customHeight="1" x14ac:dyDescent="0.2">
      <c r="A245" s="351">
        <v>237</v>
      </c>
      <c r="B245" s="443"/>
      <c r="C245" s="443"/>
      <c r="D245" s="443"/>
      <c r="E245" s="443"/>
      <c r="F245" s="443"/>
      <c r="G245" s="444"/>
      <c r="H245" s="444"/>
      <c r="I245" s="444"/>
      <c r="J245" s="443"/>
      <c r="K245" s="444"/>
      <c r="L245" s="444"/>
      <c r="M245" s="444"/>
      <c r="O245" s="480"/>
      <c r="P245" s="480"/>
      <c r="Q245" s="480"/>
      <c r="R245" s="480"/>
      <c r="S245" s="480"/>
      <c r="T245" s="481"/>
      <c r="U245" s="481"/>
      <c r="W245" s="354"/>
      <c r="X245" s="354"/>
      <c r="Y245" s="354"/>
      <c r="Z245" s="354"/>
      <c r="AB245" s="480"/>
      <c r="AC245" s="480"/>
      <c r="AD245" s="480"/>
      <c r="AE245" s="480"/>
    </row>
    <row r="246" spans="1:31" ht="17.25" customHeight="1" x14ac:dyDescent="0.2">
      <c r="A246" s="351">
        <v>238</v>
      </c>
      <c r="B246" s="443"/>
      <c r="C246" s="443"/>
      <c r="D246" s="443"/>
      <c r="E246" s="443"/>
      <c r="F246" s="443"/>
      <c r="G246" s="444"/>
      <c r="H246" s="444"/>
      <c r="I246" s="444"/>
      <c r="J246" s="443"/>
      <c r="K246" s="444"/>
      <c r="L246" s="444"/>
      <c r="M246" s="444"/>
      <c r="O246" s="480"/>
      <c r="P246" s="480"/>
      <c r="Q246" s="480"/>
      <c r="R246" s="480"/>
      <c r="S246" s="480"/>
      <c r="T246" s="481"/>
      <c r="U246" s="481"/>
      <c r="W246" s="354"/>
      <c r="X246" s="354"/>
      <c r="Y246" s="354"/>
      <c r="Z246" s="354"/>
      <c r="AB246" s="480"/>
      <c r="AC246" s="480"/>
      <c r="AD246" s="480"/>
      <c r="AE246" s="480"/>
    </row>
    <row r="247" spans="1:31" ht="17.25" customHeight="1" x14ac:dyDescent="0.2">
      <c r="A247" s="351">
        <v>239</v>
      </c>
      <c r="B247" s="443"/>
      <c r="C247" s="443"/>
      <c r="D247" s="443"/>
      <c r="E247" s="443"/>
      <c r="F247" s="443"/>
      <c r="G247" s="444"/>
      <c r="H247" s="444"/>
      <c r="I247" s="444"/>
      <c r="J247" s="443"/>
      <c r="K247" s="444"/>
      <c r="L247" s="444"/>
      <c r="M247" s="444"/>
      <c r="O247" s="480"/>
      <c r="P247" s="480"/>
      <c r="Q247" s="480"/>
      <c r="R247" s="480"/>
      <c r="S247" s="480"/>
      <c r="T247" s="481"/>
      <c r="U247" s="481"/>
      <c r="W247" s="354"/>
      <c r="X247" s="354"/>
      <c r="Y247" s="354"/>
      <c r="Z247" s="354"/>
      <c r="AB247" s="480"/>
      <c r="AC247" s="480"/>
      <c r="AD247" s="480"/>
      <c r="AE247" s="480"/>
    </row>
    <row r="248" spans="1:31" ht="17.25" customHeight="1" x14ac:dyDescent="0.2">
      <c r="A248" s="351">
        <v>240</v>
      </c>
      <c r="B248" s="443"/>
      <c r="C248" s="443"/>
      <c r="D248" s="443"/>
      <c r="E248" s="443"/>
      <c r="F248" s="443"/>
      <c r="G248" s="444"/>
      <c r="H248" s="444"/>
      <c r="I248" s="444"/>
      <c r="J248" s="443"/>
      <c r="K248" s="444"/>
      <c r="L248" s="444"/>
      <c r="M248" s="444"/>
      <c r="O248" s="480"/>
      <c r="P248" s="480"/>
      <c r="Q248" s="480"/>
      <c r="R248" s="480"/>
      <c r="S248" s="480"/>
      <c r="T248" s="481"/>
      <c r="U248" s="481"/>
      <c r="W248" s="354"/>
      <c r="X248" s="354"/>
      <c r="Y248" s="354"/>
      <c r="Z248" s="354"/>
      <c r="AB248" s="480"/>
      <c r="AC248" s="480"/>
      <c r="AD248" s="480"/>
      <c r="AE248" s="480"/>
    </row>
    <row r="249" spans="1:31" ht="17.25" customHeight="1" x14ac:dyDescent="0.2">
      <c r="A249" s="351">
        <v>241</v>
      </c>
      <c r="B249" s="443"/>
      <c r="C249" s="443"/>
      <c r="D249" s="443"/>
      <c r="E249" s="443"/>
      <c r="F249" s="443"/>
      <c r="G249" s="444"/>
      <c r="H249" s="444"/>
      <c r="I249" s="444"/>
      <c r="J249" s="443"/>
      <c r="K249" s="444"/>
      <c r="L249" s="444"/>
      <c r="M249" s="444"/>
      <c r="O249" s="480"/>
      <c r="P249" s="480"/>
      <c r="Q249" s="480"/>
      <c r="R249" s="480"/>
      <c r="S249" s="480"/>
      <c r="T249" s="481"/>
      <c r="U249" s="481"/>
      <c r="W249" s="354"/>
      <c r="X249" s="354"/>
      <c r="Y249" s="354"/>
      <c r="Z249" s="354"/>
      <c r="AB249" s="480"/>
      <c r="AC249" s="480"/>
      <c r="AD249" s="480"/>
      <c r="AE249" s="480"/>
    </row>
    <row r="250" spans="1:31" ht="17.25" customHeight="1" x14ac:dyDescent="0.2">
      <c r="A250" s="351">
        <v>242</v>
      </c>
      <c r="B250" s="443"/>
      <c r="C250" s="443"/>
      <c r="D250" s="443"/>
      <c r="E250" s="443"/>
      <c r="F250" s="443"/>
      <c r="G250" s="444"/>
      <c r="H250" s="444"/>
      <c r="I250" s="444"/>
      <c r="J250" s="443"/>
      <c r="K250" s="444"/>
      <c r="L250" s="444"/>
      <c r="M250" s="444"/>
      <c r="O250" s="480"/>
      <c r="P250" s="480"/>
      <c r="Q250" s="480"/>
      <c r="R250" s="480"/>
      <c r="S250" s="480"/>
      <c r="T250" s="481"/>
      <c r="U250" s="481"/>
      <c r="W250" s="354"/>
      <c r="X250" s="354"/>
      <c r="Y250" s="354"/>
      <c r="Z250" s="354"/>
      <c r="AB250" s="480"/>
      <c r="AC250" s="480"/>
      <c r="AD250" s="480"/>
      <c r="AE250" s="480"/>
    </row>
    <row r="251" spans="1:31" ht="17.25" customHeight="1" x14ac:dyDescent="0.2">
      <c r="A251" s="351">
        <v>243</v>
      </c>
      <c r="B251" s="443"/>
      <c r="C251" s="443"/>
      <c r="D251" s="443"/>
      <c r="E251" s="443"/>
      <c r="F251" s="443"/>
      <c r="G251" s="444"/>
      <c r="H251" s="444"/>
      <c r="I251" s="444"/>
      <c r="J251" s="443"/>
      <c r="K251" s="444"/>
      <c r="L251" s="444"/>
      <c r="M251" s="444"/>
      <c r="O251" s="480"/>
      <c r="P251" s="480"/>
      <c r="Q251" s="480"/>
      <c r="R251" s="480"/>
      <c r="S251" s="480"/>
      <c r="T251" s="481"/>
      <c r="U251" s="481"/>
      <c r="W251" s="354"/>
      <c r="X251" s="354"/>
      <c r="Y251" s="354"/>
      <c r="Z251" s="354"/>
      <c r="AB251" s="480"/>
      <c r="AC251" s="480"/>
      <c r="AD251" s="480"/>
      <c r="AE251" s="480"/>
    </row>
    <row r="252" spans="1:31" ht="17.25" customHeight="1" x14ac:dyDescent="0.2">
      <c r="A252" s="351">
        <v>244</v>
      </c>
      <c r="B252" s="443"/>
      <c r="C252" s="443"/>
      <c r="D252" s="443"/>
      <c r="E252" s="443"/>
      <c r="F252" s="443"/>
      <c r="G252" s="444"/>
      <c r="H252" s="444"/>
      <c r="I252" s="444"/>
      <c r="J252" s="443"/>
      <c r="K252" s="444"/>
      <c r="L252" s="444"/>
      <c r="M252" s="444"/>
      <c r="O252" s="480"/>
      <c r="P252" s="480"/>
      <c r="Q252" s="480"/>
      <c r="R252" s="480"/>
      <c r="S252" s="480"/>
      <c r="T252" s="481"/>
      <c r="U252" s="481"/>
      <c r="W252" s="354"/>
      <c r="X252" s="354"/>
      <c r="Y252" s="354"/>
      <c r="Z252" s="354"/>
      <c r="AB252" s="480"/>
      <c r="AC252" s="480"/>
      <c r="AD252" s="480"/>
      <c r="AE252" s="480"/>
    </row>
    <row r="253" spans="1:31" ht="17.25" customHeight="1" x14ac:dyDescent="0.2">
      <c r="A253" s="351">
        <v>245</v>
      </c>
      <c r="B253" s="443"/>
      <c r="C253" s="443"/>
      <c r="D253" s="443"/>
      <c r="E253" s="443"/>
      <c r="F253" s="443"/>
      <c r="G253" s="444"/>
      <c r="H253" s="444"/>
      <c r="I253" s="444"/>
      <c r="J253" s="443"/>
      <c r="K253" s="444"/>
      <c r="L253" s="444"/>
      <c r="M253" s="444"/>
      <c r="O253" s="480"/>
      <c r="P253" s="480"/>
      <c r="Q253" s="480"/>
      <c r="R253" s="480"/>
      <c r="S253" s="480"/>
      <c r="T253" s="481"/>
      <c r="U253" s="481"/>
      <c r="W253" s="354"/>
      <c r="X253" s="354"/>
      <c r="Y253" s="354"/>
      <c r="Z253" s="354"/>
      <c r="AB253" s="480"/>
      <c r="AC253" s="480"/>
      <c r="AD253" s="480"/>
      <c r="AE253" s="480"/>
    </row>
    <row r="254" spans="1:31" ht="17.25" customHeight="1" x14ac:dyDescent="0.2">
      <c r="A254" s="351">
        <v>246</v>
      </c>
      <c r="B254" s="443"/>
      <c r="C254" s="443"/>
      <c r="D254" s="443"/>
      <c r="E254" s="443"/>
      <c r="F254" s="443"/>
      <c r="G254" s="444"/>
      <c r="H254" s="444"/>
      <c r="I254" s="444"/>
      <c r="J254" s="443"/>
      <c r="K254" s="444"/>
      <c r="L254" s="444"/>
      <c r="M254" s="444"/>
      <c r="O254" s="480"/>
      <c r="P254" s="480"/>
      <c r="Q254" s="480"/>
      <c r="R254" s="480"/>
      <c r="S254" s="480"/>
      <c r="T254" s="481"/>
      <c r="U254" s="481"/>
      <c r="W254" s="354"/>
      <c r="X254" s="354"/>
      <c r="Y254" s="354"/>
      <c r="Z254" s="354"/>
      <c r="AB254" s="480"/>
      <c r="AC254" s="480"/>
      <c r="AD254" s="480"/>
      <c r="AE254" s="480"/>
    </row>
    <row r="255" spans="1:31" ht="17.25" customHeight="1" x14ac:dyDescent="0.2">
      <c r="A255" s="351">
        <v>247</v>
      </c>
      <c r="B255" s="443"/>
      <c r="C255" s="443"/>
      <c r="D255" s="443"/>
      <c r="E255" s="443"/>
      <c r="F255" s="443"/>
      <c r="G255" s="444"/>
      <c r="H255" s="444"/>
      <c r="I255" s="444"/>
      <c r="J255" s="443"/>
      <c r="K255" s="444"/>
      <c r="L255" s="444"/>
      <c r="M255" s="444"/>
      <c r="O255" s="480"/>
      <c r="P255" s="480"/>
      <c r="Q255" s="480"/>
      <c r="R255" s="480"/>
      <c r="S255" s="480"/>
      <c r="T255" s="481"/>
      <c r="U255" s="481"/>
      <c r="W255" s="354"/>
      <c r="X255" s="354"/>
      <c r="Y255" s="354"/>
      <c r="Z255" s="354"/>
      <c r="AB255" s="480"/>
      <c r="AC255" s="480"/>
      <c r="AD255" s="480"/>
      <c r="AE255" s="480"/>
    </row>
    <row r="256" spans="1:31" ht="17.25" customHeight="1" x14ac:dyDescent="0.2">
      <c r="A256" s="351">
        <v>248</v>
      </c>
      <c r="B256" s="443"/>
      <c r="C256" s="443"/>
      <c r="D256" s="443"/>
      <c r="E256" s="443"/>
      <c r="F256" s="443"/>
      <c r="G256" s="444"/>
      <c r="H256" s="444"/>
      <c r="I256" s="444"/>
      <c r="J256" s="443"/>
      <c r="K256" s="444"/>
      <c r="L256" s="444"/>
      <c r="M256" s="444"/>
      <c r="O256" s="480"/>
      <c r="P256" s="480"/>
      <c r="Q256" s="480"/>
      <c r="R256" s="480"/>
      <c r="S256" s="480"/>
      <c r="T256" s="481"/>
      <c r="U256" s="481"/>
      <c r="W256" s="354"/>
      <c r="X256" s="354"/>
      <c r="Y256" s="354"/>
      <c r="Z256" s="354"/>
      <c r="AB256" s="480"/>
      <c r="AC256" s="480"/>
      <c r="AD256" s="480"/>
      <c r="AE256" s="480"/>
    </row>
    <row r="257" spans="1:31" ht="17.25" customHeight="1" x14ac:dyDescent="0.2">
      <c r="A257" s="351">
        <v>249</v>
      </c>
      <c r="B257" s="443"/>
      <c r="C257" s="443"/>
      <c r="D257" s="443"/>
      <c r="E257" s="443"/>
      <c r="F257" s="443"/>
      <c r="G257" s="444"/>
      <c r="H257" s="444"/>
      <c r="I257" s="444"/>
      <c r="J257" s="443"/>
      <c r="K257" s="444"/>
      <c r="L257" s="444"/>
      <c r="M257" s="444"/>
      <c r="O257" s="480"/>
      <c r="P257" s="480"/>
      <c r="Q257" s="480"/>
      <c r="R257" s="480"/>
      <c r="S257" s="480"/>
      <c r="T257" s="481"/>
      <c r="U257" s="481"/>
      <c r="W257" s="354"/>
      <c r="X257" s="354"/>
      <c r="Y257" s="354"/>
      <c r="Z257" s="354"/>
      <c r="AB257" s="480"/>
      <c r="AC257" s="480"/>
      <c r="AD257" s="480"/>
      <c r="AE257" s="480"/>
    </row>
    <row r="258" spans="1:31" ht="17.25" customHeight="1" x14ac:dyDescent="0.2">
      <c r="A258" s="351">
        <v>250</v>
      </c>
      <c r="B258" s="443"/>
      <c r="C258" s="443"/>
      <c r="D258" s="443"/>
      <c r="E258" s="443"/>
      <c r="F258" s="443"/>
      <c r="G258" s="444"/>
      <c r="H258" s="444"/>
      <c r="I258" s="444"/>
      <c r="J258" s="443"/>
      <c r="K258" s="444"/>
      <c r="L258" s="444"/>
      <c r="M258" s="444"/>
      <c r="O258" s="480"/>
      <c r="P258" s="480"/>
      <c r="Q258" s="480"/>
      <c r="R258" s="480"/>
      <c r="S258" s="480"/>
      <c r="T258" s="481"/>
      <c r="U258" s="481"/>
      <c r="W258" s="354"/>
      <c r="X258" s="354"/>
      <c r="Y258" s="354"/>
      <c r="Z258" s="354"/>
      <c r="AB258" s="480"/>
      <c r="AC258" s="480"/>
      <c r="AD258" s="480"/>
      <c r="AE258" s="480"/>
    </row>
    <row r="259" spans="1:31" ht="17.25" customHeight="1" x14ac:dyDescent="0.2">
      <c r="A259" s="351">
        <v>251</v>
      </c>
      <c r="B259" s="443"/>
      <c r="C259" s="443"/>
      <c r="D259" s="443"/>
      <c r="E259" s="443"/>
      <c r="F259" s="443"/>
      <c r="G259" s="444"/>
      <c r="H259" s="444"/>
      <c r="I259" s="444"/>
      <c r="J259" s="443"/>
      <c r="K259" s="444"/>
      <c r="L259" s="444"/>
      <c r="M259" s="444"/>
      <c r="O259" s="480"/>
      <c r="P259" s="480"/>
      <c r="Q259" s="480"/>
      <c r="R259" s="480"/>
      <c r="S259" s="480"/>
      <c r="T259" s="481"/>
      <c r="U259" s="481"/>
      <c r="W259" s="354"/>
      <c r="X259" s="354"/>
      <c r="Y259" s="354"/>
      <c r="Z259" s="354"/>
      <c r="AB259" s="480"/>
      <c r="AC259" s="480"/>
      <c r="AD259" s="480"/>
      <c r="AE259" s="480"/>
    </row>
    <row r="260" spans="1:31" ht="17.25" customHeight="1" x14ac:dyDescent="0.2">
      <c r="A260" s="351">
        <v>252</v>
      </c>
      <c r="B260" s="443"/>
      <c r="C260" s="443"/>
      <c r="D260" s="443"/>
      <c r="E260" s="443"/>
      <c r="F260" s="443"/>
      <c r="G260" s="444"/>
      <c r="H260" s="444"/>
      <c r="I260" s="444"/>
      <c r="J260" s="443"/>
      <c r="K260" s="444"/>
      <c r="L260" s="444"/>
      <c r="M260" s="444"/>
      <c r="O260" s="480"/>
      <c r="P260" s="480"/>
      <c r="Q260" s="480"/>
      <c r="R260" s="480"/>
      <c r="S260" s="480"/>
      <c r="T260" s="481"/>
      <c r="U260" s="481"/>
      <c r="W260" s="354"/>
      <c r="X260" s="354"/>
      <c r="Y260" s="354"/>
      <c r="Z260" s="354"/>
      <c r="AB260" s="480"/>
      <c r="AC260" s="480"/>
      <c r="AD260" s="480"/>
      <c r="AE260" s="480"/>
    </row>
    <row r="261" spans="1:31" ht="17.25" customHeight="1" x14ac:dyDescent="0.2">
      <c r="A261" s="351">
        <v>253</v>
      </c>
      <c r="B261" s="443"/>
      <c r="C261" s="443"/>
      <c r="D261" s="443"/>
      <c r="E261" s="443"/>
      <c r="F261" s="443"/>
      <c r="G261" s="444"/>
      <c r="H261" s="444"/>
      <c r="I261" s="444"/>
      <c r="J261" s="443"/>
      <c r="K261" s="444"/>
      <c r="L261" s="444"/>
      <c r="M261" s="444"/>
      <c r="O261" s="480"/>
      <c r="P261" s="480"/>
      <c r="Q261" s="480"/>
      <c r="R261" s="480"/>
      <c r="S261" s="480"/>
      <c r="T261" s="481"/>
      <c r="U261" s="481"/>
      <c r="W261" s="354"/>
      <c r="X261" s="354"/>
      <c r="Y261" s="354"/>
      <c r="Z261" s="354"/>
      <c r="AB261" s="480"/>
      <c r="AC261" s="480"/>
      <c r="AD261" s="480"/>
      <c r="AE261" s="480"/>
    </row>
    <row r="262" spans="1:31" ht="17.25" customHeight="1" x14ac:dyDescent="0.2">
      <c r="A262" s="351">
        <v>254</v>
      </c>
      <c r="B262" s="443"/>
      <c r="C262" s="443"/>
      <c r="D262" s="443"/>
      <c r="E262" s="443"/>
      <c r="F262" s="443"/>
      <c r="G262" s="444"/>
      <c r="H262" s="444"/>
      <c r="I262" s="444"/>
      <c r="J262" s="443"/>
      <c r="K262" s="444"/>
      <c r="L262" s="444"/>
      <c r="M262" s="444"/>
      <c r="O262" s="480"/>
      <c r="P262" s="480"/>
      <c r="Q262" s="480"/>
      <c r="R262" s="480"/>
      <c r="S262" s="480"/>
      <c r="T262" s="481"/>
      <c r="U262" s="481"/>
      <c r="W262" s="354"/>
      <c r="X262" s="354"/>
      <c r="Y262" s="354"/>
      <c r="Z262" s="354"/>
      <c r="AB262" s="480"/>
      <c r="AC262" s="480"/>
      <c r="AD262" s="480"/>
      <c r="AE262" s="480"/>
    </row>
    <row r="263" spans="1:31" ht="17.25" customHeight="1" x14ac:dyDescent="0.2">
      <c r="A263" s="351">
        <v>255</v>
      </c>
      <c r="B263" s="443"/>
      <c r="C263" s="443"/>
      <c r="D263" s="443"/>
      <c r="E263" s="443"/>
      <c r="F263" s="443"/>
      <c r="G263" s="444"/>
      <c r="H263" s="444"/>
      <c r="I263" s="444"/>
      <c r="J263" s="443"/>
      <c r="K263" s="444"/>
      <c r="L263" s="444"/>
      <c r="M263" s="444"/>
      <c r="O263" s="480"/>
      <c r="P263" s="480"/>
      <c r="Q263" s="480"/>
      <c r="R263" s="480"/>
      <c r="S263" s="480"/>
      <c r="T263" s="481"/>
      <c r="U263" s="481"/>
      <c r="W263" s="354"/>
      <c r="X263" s="354"/>
      <c r="Y263" s="354"/>
      <c r="Z263" s="354"/>
      <c r="AB263" s="480"/>
      <c r="AC263" s="480"/>
      <c r="AD263" s="480"/>
      <c r="AE263" s="480"/>
    </row>
    <row r="264" spans="1:31" ht="17.25" customHeight="1" x14ac:dyDescent="0.2">
      <c r="A264" s="351">
        <v>256</v>
      </c>
      <c r="B264" s="443"/>
      <c r="C264" s="443"/>
      <c r="D264" s="443"/>
      <c r="E264" s="443"/>
      <c r="F264" s="443"/>
      <c r="G264" s="444"/>
      <c r="H264" s="444"/>
      <c r="I264" s="444"/>
      <c r="J264" s="443"/>
      <c r="K264" s="444"/>
      <c r="L264" s="444"/>
      <c r="M264" s="444"/>
      <c r="O264" s="480"/>
      <c r="P264" s="480"/>
      <c r="Q264" s="480"/>
      <c r="R264" s="480"/>
      <c r="S264" s="480"/>
      <c r="T264" s="481"/>
      <c r="U264" s="481"/>
      <c r="W264" s="354"/>
      <c r="X264" s="354"/>
      <c r="Y264" s="354"/>
      <c r="Z264" s="354"/>
      <c r="AB264" s="480"/>
      <c r="AC264" s="480"/>
      <c r="AD264" s="480"/>
      <c r="AE264" s="480"/>
    </row>
    <row r="265" spans="1:31" ht="17.25" customHeight="1" x14ac:dyDescent="0.2">
      <c r="A265" s="351">
        <v>257</v>
      </c>
      <c r="B265" s="443"/>
      <c r="C265" s="443"/>
      <c r="D265" s="443"/>
      <c r="E265" s="443"/>
      <c r="F265" s="443"/>
      <c r="G265" s="444"/>
      <c r="H265" s="444"/>
      <c r="I265" s="444"/>
      <c r="J265" s="443"/>
      <c r="K265" s="444"/>
      <c r="L265" s="444"/>
      <c r="M265" s="444"/>
      <c r="O265" s="480"/>
      <c r="P265" s="480"/>
      <c r="Q265" s="480"/>
      <c r="R265" s="480"/>
      <c r="S265" s="480"/>
      <c r="T265" s="481"/>
      <c r="U265" s="481"/>
      <c r="W265" s="354"/>
      <c r="X265" s="354"/>
      <c r="Y265" s="354"/>
      <c r="Z265" s="354"/>
      <c r="AB265" s="480"/>
      <c r="AC265" s="480"/>
      <c r="AD265" s="480"/>
      <c r="AE265" s="480"/>
    </row>
    <row r="266" spans="1:31" ht="17.25" customHeight="1" x14ac:dyDescent="0.2">
      <c r="A266" s="351">
        <v>258</v>
      </c>
      <c r="B266" s="443"/>
      <c r="C266" s="443"/>
      <c r="D266" s="443"/>
      <c r="E266" s="443"/>
      <c r="F266" s="443"/>
      <c r="G266" s="444"/>
      <c r="H266" s="444"/>
      <c r="I266" s="444"/>
      <c r="J266" s="443"/>
      <c r="K266" s="444"/>
      <c r="L266" s="444"/>
      <c r="M266" s="444"/>
      <c r="O266" s="480"/>
      <c r="P266" s="480"/>
      <c r="Q266" s="480"/>
      <c r="R266" s="480"/>
      <c r="S266" s="480"/>
      <c r="T266" s="481"/>
      <c r="U266" s="481"/>
      <c r="W266" s="354"/>
      <c r="X266" s="354"/>
      <c r="Y266" s="354"/>
      <c r="Z266" s="354"/>
      <c r="AB266" s="480"/>
      <c r="AC266" s="480"/>
      <c r="AD266" s="480"/>
      <c r="AE266" s="480"/>
    </row>
    <row r="267" spans="1:31" ht="17.25" customHeight="1" x14ac:dyDescent="0.2">
      <c r="A267" s="351">
        <v>259</v>
      </c>
      <c r="B267" s="443"/>
      <c r="C267" s="443"/>
      <c r="D267" s="443"/>
      <c r="E267" s="443"/>
      <c r="F267" s="443"/>
      <c r="G267" s="444"/>
      <c r="H267" s="444"/>
      <c r="I267" s="444"/>
      <c r="J267" s="443"/>
      <c r="K267" s="444"/>
      <c r="L267" s="444"/>
      <c r="M267" s="444"/>
      <c r="O267" s="480"/>
      <c r="P267" s="480"/>
      <c r="Q267" s="480"/>
      <c r="R267" s="480"/>
      <c r="S267" s="480"/>
      <c r="T267" s="481"/>
      <c r="U267" s="481"/>
      <c r="W267" s="354"/>
      <c r="X267" s="354"/>
      <c r="Y267" s="354"/>
      <c r="Z267" s="354"/>
      <c r="AB267" s="480"/>
      <c r="AC267" s="480"/>
      <c r="AD267" s="480"/>
      <c r="AE267" s="480"/>
    </row>
    <row r="268" spans="1:31" ht="17.25" customHeight="1" x14ac:dyDescent="0.2">
      <c r="A268" s="351">
        <v>260</v>
      </c>
      <c r="B268" s="443"/>
      <c r="C268" s="443"/>
      <c r="D268" s="443"/>
      <c r="E268" s="443"/>
      <c r="F268" s="443"/>
      <c r="G268" s="444"/>
      <c r="H268" s="444"/>
      <c r="I268" s="444"/>
      <c r="J268" s="443"/>
      <c r="K268" s="444"/>
      <c r="L268" s="444"/>
      <c r="M268" s="444"/>
      <c r="O268" s="480"/>
      <c r="P268" s="480"/>
      <c r="Q268" s="480"/>
      <c r="R268" s="480"/>
      <c r="S268" s="480"/>
      <c r="T268" s="481"/>
      <c r="U268" s="481"/>
      <c r="W268" s="354"/>
      <c r="X268" s="354"/>
      <c r="Y268" s="354"/>
      <c r="Z268" s="354"/>
      <c r="AB268" s="480"/>
      <c r="AC268" s="480"/>
      <c r="AD268" s="480"/>
      <c r="AE268" s="480"/>
    </row>
    <row r="269" spans="1:31" ht="17.25" customHeight="1" x14ac:dyDescent="0.2">
      <c r="A269" s="351">
        <v>261</v>
      </c>
      <c r="B269" s="443"/>
      <c r="C269" s="443"/>
      <c r="D269" s="443"/>
      <c r="E269" s="443"/>
      <c r="F269" s="443"/>
      <c r="G269" s="444"/>
      <c r="H269" s="444"/>
      <c r="I269" s="444"/>
      <c r="J269" s="443"/>
      <c r="K269" s="444"/>
      <c r="L269" s="444"/>
      <c r="M269" s="444"/>
      <c r="O269" s="480"/>
      <c r="P269" s="480"/>
      <c r="Q269" s="480"/>
      <c r="R269" s="480"/>
      <c r="S269" s="480"/>
      <c r="T269" s="481"/>
      <c r="U269" s="481"/>
      <c r="W269" s="354"/>
      <c r="X269" s="354"/>
      <c r="Y269" s="354"/>
      <c r="Z269" s="354"/>
      <c r="AB269" s="480"/>
      <c r="AC269" s="480"/>
      <c r="AD269" s="480"/>
      <c r="AE269" s="480"/>
    </row>
    <row r="270" spans="1:31" ht="17.25" customHeight="1" x14ac:dyDescent="0.2">
      <c r="A270" s="351">
        <v>262</v>
      </c>
      <c r="B270" s="443"/>
      <c r="C270" s="443"/>
      <c r="D270" s="443"/>
      <c r="E270" s="443"/>
      <c r="F270" s="443"/>
      <c r="G270" s="444"/>
      <c r="H270" s="444"/>
      <c r="I270" s="444"/>
      <c r="J270" s="443"/>
      <c r="K270" s="444"/>
      <c r="L270" s="444"/>
      <c r="M270" s="444"/>
      <c r="O270" s="480"/>
      <c r="P270" s="480"/>
      <c r="Q270" s="480"/>
      <c r="R270" s="480"/>
      <c r="S270" s="480"/>
      <c r="T270" s="481"/>
      <c r="U270" s="481"/>
      <c r="W270" s="354"/>
      <c r="X270" s="354"/>
      <c r="Y270" s="354"/>
      <c r="Z270" s="354"/>
      <c r="AB270" s="480"/>
      <c r="AC270" s="480"/>
      <c r="AD270" s="480"/>
      <c r="AE270" s="480"/>
    </row>
    <row r="271" spans="1:31" ht="17.25" customHeight="1" x14ac:dyDescent="0.2">
      <c r="A271" s="351">
        <v>263</v>
      </c>
      <c r="B271" s="443"/>
      <c r="C271" s="443"/>
      <c r="D271" s="443"/>
      <c r="E271" s="443"/>
      <c r="F271" s="443"/>
      <c r="G271" s="444"/>
      <c r="H271" s="444"/>
      <c r="I271" s="444"/>
      <c r="J271" s="443"/>
      <c r="K271" s="444"/>
      <c r="L271" s="444"/>
      <c r="M271" s="444"/>
      <c r="O271" s="480"/>
      <c r="P271" s="480"/>
      <c r="Q271" s="480"/>
      <c r="R271" s="480"/>
      <c r="S271" s="480"/>
      <c r="T271" s="481"/>
      <c r="U271" s="481"/>
      <c r="W271" s="354"/>
      <c r="X271" s="354"/>
      <c r="Y271" s="354"/>
      <c r="Z271" s="354"/>
      <c r="AB271" s="480"/>
      <c r="AC271" s="480"/>
      <c r="AD271" s="480"/>
      <c r="AE271" s="480"/>
    </row>
    <row r="272" spans="1:31" ht="17.25" customHeight="1" x14ac:dyDescent="0.2">
      <c r="A272" s="351">
        <v>264</v>
      </c>
      <c r="B272" s="443"/>
      <c r="C272" s="443"/>
      <c r="D272" s="443"/>
      <c r="E272" s="443"/>
      <c r="F272" s="443"/>
      <c r="G272" s="444"/>
      <c r="H272" s="444"/>
      <c r="I272" s="444"/>
      <c r="J272" s="443"/>
      <c r="K272" s="444"/>
      <c r="L272" s="444"/>
      <c r="M272" s="444"/>
      <c r="O272" s="480"/>
      <c r="P272" s="480"/>
      <c r="Q272" s="480"/>
      <c r="R272" s="480"/>
      <c r="S272" s="480"/>
      <c r="T272" s="481"/>
      <c r="U272" s="481"/>
      <c r="W272" s="354"/>
      <c r="X272" s="354"/>
      <c r="Y272" s="354"/>
      <c r="Z272" s="354"/>
      <c r="AB272" s="480"/>
      <c r="AC272" s="480"/>
      <c r="AD272" s="480"/>
      <c r="AE272" s="480"/>
    </row>
    <row r="273" spans="1:31" ht="17.25" customHeight="1" x14ac:dyDescent="0.2">
      <c r="A273" s="351">
        <v>265</v>
      </c>
      <c r="B273" s="443"/>
      <c r="C273" s="443"/>
      <c r="D273" s="443"/>
      <c r="E273" s="443"/>
      <c r="F273" s="443"/>
      <c r="G273" s="444"/>
      <c r="H273" s="444"/>
      <c r="I273" s="444"/>
      <c r="J273" s="443"/>
      <c r="K273" s="444"/>
      <c r="L273" s="444"/>
      <c r="M273" s="444"/>
      <c r="O273" s="480"/>
      <c r="P273" s="480"/>
      <c r="Q273" s="480"/>
      <c r="R273" s="480"/>
      <c r="S273" s="480"/>
      <c r="T273" s="481"/>
      <c r="U273" s="481"/>
      <c r="W273" s="354"/>
      <c r="X273" s="354"/>
      <c r="Y273" s="354"/>
      <c r="Z273" s="354"/>
      <c r="AB273" s="480"/>
      <c r="AC273" s="480"/>
      <c r="AD273" s="480"/>
      <c r="AE273" s="480"/>
    </row>
    <row r="274" spans="1:31" ht="17.25" customHeight="1" x14ac:dyDescent="0.2">
      <c r="A274" s="351">
        <v>266</v>
      </c>
      <c r="B274" s="443"/>
      <c r="C274" s="443"/>
      <c r="D274" s="443"/>
      <c r="E274" s="443"/>
      <c r="F274" s="443"/>
      <c r="G274" s="444"/>
      <c r="H274" s="444"/>
      <c r="I274" s="444"/>
      <c r="J274" s="443"/>
      <c r="K274" s="444"/>
      <c r="L274" s="444"/>
      <c r="M274" s="444"/>
      <c r="O274" s="480"/>
      <c r="P274" s="480"/>
      <c r="Q274" s="480"/>
      <c r="R274" s="480"/>
      <c r="S274" s="480"/>
      <c r="T274" s="481"/>
      <c r="U274" s="481"/>
      <c r="W274" s="354"/>
      <c r="X274" s="354"/>
      <c r="Y274" s="354"/>
      <c r="Z274" s="354"/>
      <c r="AB274" s="480"/>
      <c r="AC274" s="480"/>
      <c r="AD274" s="480"/>
      <c r="AE274" s="480"/>
    </row>
    <row r="275" spans="1:31" ht="17.25" customHeight="1" x14ac:dyDescent="0.2">
      <c r="A275" s="351">
        <v>267</v>
      </c>
      <c r="B275" s="443"/>
      <c r="C275" s="443"/>
      <c r="D275" s="443"/>
      <c r="E275" s="443"/>
      <c r="F275" s="443"/>
      <c r="G275" s="444"/>
      <c r="H275" s="444"/>
      <c r="I275" s="444"/>
      <c r="J275" s="443"/>
      <c r="K275" s="444"/>
      <c r="L275" s="444"/>
      <c r="M275" s="444"/>
      <c r="O275" s="480"/>
      <c r="P275" s="480"/>
      <c r="Q275" s="480"/>
      <c r="R275" s="480"/>
      <c r="S275" s="480"/>
      <c r="T275" s="481"/>
      <c r="U275" s="481"/>
      <c r="W275" s="354"/>
      <c r="X275" s="354"/>
      <c r="Y275" s="354"/>
      <c r="Z275" s="354"/>
      <c r="AB275" s="480"/>
      <c r="AC275" s="480"/>
      <c r="AD275" s="480"/>
      <c r="AE275" s="480"/>
    </row>
    <row r="276" spans="1:31" ht="17.25" customHeight="1" x14ac:dyDescent="0.2">
      <c r="A276" s="351">
        <v>268</v>
      </c>
      <c r="B276" s="443"/>
      <c r="C276" s="443"/>
      <c r="D276" s="443"/>
      <c r="E276" s="443"/>
      <c r="F276" s="443"/>
      <c r="G276" s="444"/>
      <c r="H276" s="444"/>
      <c r="I276" s="444"/>
      <c r="J276" s="443"/>
      <c r="K276" s="444"/>
      <c r="L276" s="444"/>
      <c r="M276" s="444"/>
      <c r="O276" s="480"/>
      <c r="P276" s="480"/>
      <c r="Q276" s="480"/>
      <c r="R276" s="480"/>
      <c r="S276" s="480"/>
      <c r="T276" s="481"/>
      <c r="U276" s="481"/>
      <c r="W276" s="354"/>
      <c r="X276" s="354"/>
      <c r="Y276" s="354"/>
      <c r="Z276" s="354"/>
      <c r="AB276" s="480"/>
      <c r="AC276" s="480"/>
      <c r="AD276" s="480"/>
      <c r="AE276" s="480"/>
    </row>
    <row r="277" spans="1:31" ht="17.25" customHeight="1" x14ac:dyDescent="0.2">
      <c r="A277" s="351">
        <v>269</v>
      </c>
      <c r="B277" s="443"/>
      <c r="C277" s="443"/>
      <c r="D277" s="443"/>
      <c r="E277" s="443"/>
      <c r="F277" s="443"/>
      <c r="G277" s="444"/>
      <c r="H277" s="444"/>
      <c r="I277" s="444"/>
      <c r="J277" s="443"/>
      <c r="K277" s="444"/>
      <c r="L277" s="444"/>
      <c r="M277" s="444"/>
      <c r="O277" s="480"/>
      <c r="P277" s="480"/>
      <c r="Q277" s="480"/>
      <c r="R277" s="480"/>
      <c r="S277" s="480"/>
      <c r="T277" s="481"/>
      <c r="U277" s="481"/>
      <c r="W277" s="354"/>
      <c r="X277" s="354"/>
      <c r="Y277" s="354"/>
      <c r="Z277" s="354"/>
      <c r="AB277" s="480"/>
      <c r="AC277" s="480"/>
      <c r="AD277" s="480"/>
      <c r="AE277" s="480"/>
    </row>
    <row r="278" spans="1:31" ht="17.25" customHeight="1" x14ac:dyDescent="0.2">
      <c r="A278" s="351">
        <v>270</v>
      </c>
      <c r="B278" s="443"/>
      <c r="C278" s="443"/>
      <c r="D278" s="443"/>
      <c r="E278" s="443"/>
      <c r="F278" s="443"/>
      <c r="G278" s="444"/>
      <c r="H278" s="444"/>
      <c r="I278" s="444"/>
      <c r="J278" s="443"/>
      <c r="K278" s="444"/>
      <c r="L278" s="444"/>
      <c r="M278" s="444"/>
      <c r="O278" s="480"/>
      <c r="P278" s="480"/>
      <c r="Q278" s="480"/>
      <c r="R278" s="480"/>
      <c r="S278" s="480"/>
      <c r="T278" s="481"/>
      <c r="U278" s="481"/>
      <c r="W278" s="354"/>
      <c r="X278" s="354"/>
      <c r="Y278" s="354"/>
      <c r="Z278" s="354"/>
      <c r="AB278" s="480"/>
      <c r="AC278" s="480"/>
      <c r="AD278" s="480"/>
      <c r="AE278" s="480"/>
    </row>
    <row r="279" spans="1:31" ht="17.25" customHeight="1" x14ac:dyDescent="0.2">
      <c r="A279" s="351">
        <v>271</v>
      </c>
      <c r="B279" s="443"/>
      <c r="C279" s="443"/>
      <c r="D279" s="443"/>
      <c r="E279" s="443"/>
      <c r="F279" s="443"/>
      <c r="G279" s="444"/>
      <c r="H279" s="444"/>
      <c r="I279" s="444"/>
      <c r="J279" s="443"/>
      <c r="K279" s="444"/>
      <c r="L279" s="444"/>
      <c r="M279" s="444"/>
      <c r="O279" s="480"/>
      <c r="P279" s="480"/>
      <c r="Q279" s="480"/>
      <c r="R279" s="480"/>
      <c r="S279" s="480"/>
      <c r="T279" s="481"/>
      <c r="U279" s="481"/>
      <c r="W279" s="354"/>
      <c r="X279" s="354"/>
      <c r="Y279" s="354"/>
      <c r="Z279" s="354"/>
      <c r="AB279" s="480"/>
      <c r="AC279" s="480"/>
      <c r="AD279" s="480"/>
      <c r="AE279" s="480"/>
    </row>
    <row r="280" spans="1:31" ht="17.25" customHeight="1" x14ac:dyDescent="0.2">
      <c r="A280" s="351">
        <v>272</v>
      </c>
      <c r="B280" s="443"/>
      <c r="C280" s="443"/>
      <c r="D280" s="443"/>
      <c r="E280" s="443"/>
      <c r="F280" s="443"/>
      <c r="G280" s="444"/>
      <c r="H280" s="444"/>
      <c r="I280" s="444"/>
      <c r="J280" s="443"/>
      <c r="K280" s="444"/>
      <c r="L280" s="444"/>
      <c r="M280" s="444"/>
      <c r="O280" s="480"/>
      <c r="P280" s="480"/>
      <c r="Q280" s="480"/>
      <c r="R280" s="480"/>
      <c r="S280" s="480"/>
      <c r="T280" s="481"/>
      <c r="U280" s="481"/>
      <c r="W280" s="354"/>
      <c r="X280" s="354"/>
      <c r="Y280" s="354"/>
      <c r="Z280" s="354"/>
      <c r="AB280" s="480"/>
      <c r="AC280" s="480"/>
      <c r="AD280" s="480"/>
      <c r="AE280" s="480"/>
    </row>
    <row r="281" spans="1:31" ht="17.25" customHeight="1" x14ac:dyDescent="0.2">
      <c r="A281" s="351">
        <v>273</v>
      </c>
      <c r="B281" s="443"/>
      <c r="C281" s="443"/>
      <c r="D281" s="443"/>
      <c r="E281" s="443"/>
      <c r="F281" s="443"/>
      <c r="G281" s="444"/>
      <c r="H281" s="444"/>
      <c r="I281" s="444"/>
      <c r="J281" s="443"/>
      <c r="K281" s="444"/>
      <c r="L281" s="444"/>
      <c r="M281" s="444"/>
      <c r="O281" s="480"/>
      <c r="P281" s="480"/>
      <c r="Q281" s="480"/>
      <c r="R281" s="480"/>
      <c r="S281" s="480"/>
      <c r="T281" s="481"/>
      <c r="U281" s="481"/>
      <c r="W281" s="354"/>
      <c r="X281" s="354"/>
      <c r="Y281" s="354"/>
      <c r="Z281" s="354"/>
      <c r="AB281" s="480"/>
      <c r="AC281" s="480"/>
      <c r="AD281" s="480"/>
      <c r="AE281" s="480"/>
    </row>
    <row r="282" spans="1:31" ht="17.25" customHeight="1" x14ac:dyDescent="0.2">
      <c r="A282" s="351">
        <v>274</v>
      </c>
      <c r="B282" s="443"/>
      <c r="C282" s="443"/>
      <c r="D282" s="443"/>
      <c r="E282" s="443"/>
      <c r="F282" s="443"/>
      <c r="G282" s="444"/>
      <c r="H282" s="444"/>
      <c r="I282" s="444"/>
      <c r="J282" s="443"/>
      <c r="K282" s="444"/>
      <c r="L282" s="444"/>
      <c r="M282" s="444"/>
      <c r="O282" s="480"/>
      <c r="P282" s="480"/>
      <c r="Q282" s="480"/>
      <c r="R282" s="480"/>
      <c r="S282" s="480"/>
      <c r="T282" s="481"/>
      <c r="U282" s="481"/>
      <c r="W282" s="354"/>
      <c r="X282" s="354"/>
      <c r="Y282" s="354"/>
      <c r="Z282" s="354"/>
      <c r="AB282" s="480"/>
      <c r="AC282" s="480"/>
      <c r="AD282" s="480"/>
      <c r="AE282" s="480"/>
    </row>
    <row r="283" spans="1:31" ht="17.25" customHeight="1" x14ac:dyDescent="0.2">
      <c r="A283" s="351">
        <v>275</v>
      </c>
      <c r="B283" s="443"/>
      <c r="C283" s="443"/>
      <c r="D283" s="443"/>
      <c r="E283" s="443"/>
      <c r="F283" s="443"/>
      <c r="G283" s="444"/>
      <c r="H283" s="444"/>
      <c r="I283" s="444"/>
      <c r="J283" s="443"/>
      <c r="K283" s="444"/>
      <c r="L283" s="444"/>
      <c r="M283" s="444"/>
      <c r="O283" s="480"/>
      <c r="P283" s="480"/>
      <c r="Q283" s="480"/>
      <c r="R283" s="480"/>
      <c r="S283" s="480"/>
      <c r="T283" s="481"/>
      <c r="U283" s="481"/>
      <c r="W283" s="354"/>
      <c r="X283" s="354"/>
      <c r="Y283" s="354"/>
      <c r="Z283" s="354"/>
      <c r="AB283" s="480"/>
      <c r="AC283" s="480"/>
      <c r="AD283" s="480"/>
      <c r="AE283" s="480"/>
    </row>
    <row r="284" spans="1:31" ht="17.25" customHeight="1" x14ac:dyDescent="0.2">
      <c r="A284" s="351">
        <v>276</v>
      </c>
      <c r="B284" s="443"/>
      <c r="C284" s="443"/>
      <c r="D284" s="443"/>
      <c r="E284" s="443"/>
      <c r="F284" s="443"/>
      <c r="G284" s="444"/>
      <c r="H284" s="444"/>
      <c r="I284" s="444"/>
      <c r="J284" s="443"/>
      <c r="K284" s="444"/>
      <c r="L284" s="444"/>
      <c r="M284" s="444"/>
      <c r="O284" s="480"/>
      <c r="P284" s="480"/>
      <c r="Q284" s="480"/>
      <c r="R284" s="480"/>
      <c r="S284" s="480"/>
      <c r="T284" s="481"/>
      <c r="U284" s="481"/>
      <c r="W284" s="354"/>
      <c r="X284" s="354"/>
      <c r="Y284" s="354"/>
      <c r="Z284" s="354"/>
      <c r="AB284" s="480"/>
      <c r="AC284" s="480"/>
      <c r="AD284" s="480"/>
      <c r="AE284" s="480"/>
    </row>
    <row r="285" spans="1:31" ht="17.25" customHeight="1" x14ac:dyDescent="0.2">
      <c r="A285" s="351">
        <v>277</v>
      </c>
      <c r="B285" s="443"/>
      <c r="C285" s="443"/>
      <c r="D285" s="443"/>
      <c r="E285" s="443"/>
      <c r="F285" s="443"/>
      <c r="G285" s="444"/>
      <c r="H285" s="444"/>
      <c r="I285" s="444"/>
      <c r="J285" s="443"/>
      <c r="K285" s="444"/>
      <c r="L285" s="444"/>
      <c r="M285" s="444"/>
      <c r="O285" s="480"/>
      <c r="P285" s="480"/>
      <c r="Q285" s="480"/>
      <c r="R285" s="480"/>
      <c r="S285" s="480"/>
      <c r="T285" s="481"/>
      <c r="U285" s="481"/>
      <c r="W285" s="354"/>
      <c r="X285" s="354"/>
      <c r="Y285" s="354"/>
      <c r="Z285" s="354"/>
      <c r="AB285" s="480"/>
      <c r="AC285" s="480"/>
      <c r="AD285" s="480"/>
      <c r="AE285" s="480"/>
    </row>
    <row r="286" spans="1:31" ht="17.25" customHeight="1" x14ac:dyDescent="0.2">
      <c r="A286" s="351">
        <v>278</v>
      </c>
      <c r="B286" s="443"/>
      <c r="C286" s="443"/>
      <c r="D286" s="443"/>
      <c r="E286" s="443"/>
      <c r="F286" s="443"/>
      <c r="G286" s="444"/>
      <c r="H286" s="444"/>
      <c r="I286" s="444"/>
      <c r="J286" s="443"/>
      <c r="K286" s="444"/>
      <c r="L286" s="444"/>
      <c r="M286" s="444"/>
      <c r="O286" s="480"/>
      <c r="P286" s="480"/>
      <c r="Q286" s="480"/>
      <c r="R286" s="480"/>
      <c r="S286" s="480"/>
      <c r="T286" s="481"/>
      <c r="U286" s="481"/>
      <c r="W286" s="354"/>
      <c r="X286" s="354"/>
      <c r="Y286" s="354"/>
      <c r="Z286" s="354"/>
      <c r="AB286" s="480"/>
      <c r="AC286" s="480"/>
      <c r="AD286" s="480"/>
      <c r="AE286" s="480"/>
    </row>
    <row r="287" spans="1:31" ht="17.25" customHeight="1" x14ac:dyDescent="0.2">
      <c r="A287" s="351">
        <v>279</v>
      </c>
      <c r="B287" s="443"/>
      <c r="C287" s="443"/>
      <c r="D287" s="443"/>
      <c r="E287" s="443"/>
      <c r="F287" s="443"/>
      <c r="G287" s="444"/>
      <c r="H287" s="444"/>
      <c r="I287" s="444"/>
      <c r="J287" s="443"/>
      <c r="K287" s="444"/>
      <c r="L287" s="444"/>
      <c r="M287" s="444"/>
      <c r="O287" s="480"/>
      <c r="P287" s="480"/>
      <c r="Q287" s="480"/>
      <c r="R287" s="480"/>
      <c r="S287" s="480"/>
      <c r="T287" s="481"/>
      <c r="U287" s="481"/>
      <c r="W287" s="354"/>
      <c r="X287" s="354"/>
      <c r="Y287" s="354"/>
      <c r="Z287" s="354"/>
      <c r="AB287" s="480"/>
      <c r="AC287" s="480"/>
      <c r="AD287" s="480"/>
      <c r="AE287" s="480"/>
    </row>
    <row r="288" spans="1:31" ht="17.25" customHeight="1" x14ac:dyDescent="0.2">
      <c r="A288" s="351">
        <v>280</v>
      </c>
      <c r="B288" s="443"/>
      <c r="C288" s="443"/>
      <c r="D288" s="443"/>
      <c r="E288" s="443"/>
      <c r="F288" s="443"/>
      <c r="G288" s="444"/>
      <c r="H288" s="444"/>
      <c r="I288" s="444"/>
      <c r="J288" s="443"/>
      <c r="K288" s="444"/>
      <c r="L288" s="444"/>
      <c r="M288" s="444"/>
      <c r="O288" s="480"/>
      <c r="P288" s="480"/>
      <c r="Q288" s="480"/>
      <c r="R288" s="480"/>
      <c r="S288" s="480"/>
      <c r="T288" s="481"/>
      <c r="U288" s="481"/>
      <c r="W288" s="354"/>
      <c r="X288" s="354"/>
      <c r="Y288" s="354"/>
      <c r="Z288" s="354"/>
      <c r="AB288" s="480"/>
      <c r="AC288" s="480"/>
      <c r="AD288" s="480"/>
      <c r="AE288" s="480"/>
    </row>
    <row r="289" spans="1:31" ht="17.25" customHeight="1" x14ac:dyDescent="0.2">
      <c r="A289" s="351">
        <v>281</v>
      </c>
      <c r="B289" s="443"/>
      <c r="C289" s="443"/>
      <c r="D289" s="443"/>
      <c r="E289" s="443"/>
      <c r="F289" s="443"/>
      <c r="G289" s="444"/>
      <c r="H289" s="444"/>
      <c r="I289" s="444"/>
      <c r="J289" s="443"/>
      <c r="K289" s="444"/>
      <c r="L289" s="444"/>
      <c r="M289" s="444"/>
      <c r="O289" s="480"/>
      <c r="P289" s="480"/>
      <c r="Q289" s="480"/>
      <c r="R289" s="480"/>
      <c r="S289" s="480"/>
      <c r="T289" s="481"/>
      <c r="U289" s="481"/>
      <c r="W289" s="354"/>
      <c r="X289" s="354"/>
      <c r="Y289" s="354"/>
      <c r="Z289" s="354"/>
      <c r="AB289" s="480"/>
      <c r="AC289" s="480"/>
      <c r="AD289" s="480"/>
      <c r="AE289" s="480"/>
    </row>
    <row r="290" spans="1:31" ht="17.25" customHeight="1" x14ac:dyDescent="0.2">
      <c r="A290" s="351">
        <v>282</v>
      </c>
      <c r="B290" s="443"/>
      <c r="C290" s="443"/>
      <c r="D290" s="443"/>
      <c r="E290" s="443"/>
      <c r="F290" s="443"/>
      <c r="G290" s="444"/>
      <c r="H290" s="444"/>
      <c r="I290" s="444"/>
      <c r="J290" s="443"/>
      <c r="K290" s="444"/>
      <c r="L290" s="444"/>
      <c r="M290" s="444"/>
      <c r="O290" s="480"/>
      <c r="P290" s="480"/>
      <c r="Q290" s="480"/>
      <c r="R290" s="480"/>
      <c r="S290" s="480"/>
      <c r="T290" s="481"/>
      <c r="U290" s="481"/>
      <c r="W290" s="354"/>
      <c r="X290" s="354"/>
      <c r="Y290" s="354"/>
      <c r="Z290" s="354"/>
      <c r="AB290" s="480"/>
      <c r="AC290" s="480"/>
      <c r="AD290" s="480"/>
      <c r="AE290" s="480"/>
    </row>
    <row r="291" spans="1:31" ht="17.25" customHeight="1" x14ac:dyDescent="0.2">
      <c r="A291" s="351">
        <v>283</v>
      </c>
      <c r="B291" s="443"/>
      <c r="C291" s="443"/>
      <c r="D291" s="443"/>
      <c r="E291" s="443"/>
      <c r="F291" s="443"/>
      <c r="G291" s="444"/>
      <c r="H291" s="444"/>
      <c r="I291" s="444"/>
      <c r="J291" s="443"/>
      <c r="K291" s="444"/>
      <c r="L291" s="444"/>
      <c r="M291" s="444"/>
      <c r="O291" s="480"/>
      <c r="P291" s="480"/>
      <c r="Q291" s="480"/>
      <c r="R291" s="480"/>
      <c r="S291" s="480"/>
      <c r="T291" s="481"/>
      <c r="U291" s="481"/>
      <c r="W291" s="354"/>
      <c r="X291" s="354"/>
      <c r="Y291" s="354"/>
      <c r="Z291" s="354"/>
      <c r="AB291" s="480"/>
      <c r="AC291" s="480"/>
      <c r="AD291" s="480"/>
      <c r="AE291" s="480"/>
    </row>
    <row r="292" spans="1:31" ht="17.25" customHeight="1" x14ac:dyDescent="0.2">
      <c r="A292" s="351">
        <v>284</v>
      </c>
      <c r="B292" s="443"/>
      <c r="C292" s="443"/>
      <c r="D292" s="443"/>
      <c r="E292" s="443"/>
      <c r="F292" s="443"/>
      <c r="G292" s="444"/>
      <c r="H292" s="444"/>
      <c r="I292" s="444"/>
      <c r="J292" s="443"/>
      <c r="K292" s="444"/>
      <c r="L292" s="444"/>
      <c r="M292" s="444"/>
      <c r="O292" s="480"/>
      <c r="P292" s="480"/>
      <c r="Q292" s="480"/>
      <c r="R292" s="480"/>
      <c r="S292" s="480"/>
      <c r="T292" s="481"/>
      <c r="U292" s="481"/>
      <c r="W292" s="354"/>
      <c r="X292" s="354"/>
      <c r="Y292" s="354"/>
      <c r="Z292" s="354"/>
      <c r="AB292" s="480"/>
      <c r="AC292" s="480"/>
      <c r="AD292" s="480"/>
      <c r="AE292" s="480"/>
    </row>
    <row r="293" spans="1:31" ht="17.25" customHeight="1" x14ac:dyDescent="0.2">
      <c r="A293" s="351">
        <v>285</v>
      </c>
      <c r="B293" s="443"/>
      <c r="C293" s="443"/>
      <c r="D293" s="443"/>
      <c r="E293" s="443"/>
      <c r="F293" s="443"/>
      <c r="G293" s="444"/>
      <c r="H293" s="444"/>
      <c r="I293" s="444"/>
      <c r="J293" s="443"/>
      <c r="K293" s="444"/>
      <c r="L293" s="444"/>
      <c r="M293" s="444"/>
      <c r="O293" s="480"/>
      <c r="P293" s="480"/>
      <c r="Q293" s="480"/>
      <c r="R293" s="480"/>
      <c r="S293" s="480"/>
      <c r="T293" s="481"/>
      <c r="U293" s="481"/>
      <c r="W293" s="354"/>
      <c r="X293" s="354"/>
      <c r="Y293" s="354"/>
      <c r="Z293" s="354"/>
      <c r="AB293" s="480"/>
      <c r="AC293" s="480"/>
      <c r="AD293" s="480"/>
      <c r="AE293" s="480"/>
    </row>
    <row r="294" spans="1:31" ht="17.25" customHeight="1" x14ac:dyDescent="0.2">
      <c r="A294" s="351">
        <v>286</v>
      </c>
      <c r="B294" s="443"/>
      <c r="C294" s="443"/>
      <c r="D294" s="443"/>
      <c r="E294" s="443"/>
      <c r="F294" s="443"/>
      <c r="G294" s="444"/>
      <c r="H294" s="444"/>
      <c r="I294" s="444"/>
      <c r="J294" s="443"/>
      <c r="K294" s="444"/>
      <c r="L294" s="444"/>
      <c r="M294" s="444"/>
      <c r="O294" s="480"/>
      <c r="P294" s="480"/>
      <c r="Q294" s="480"/>
      <c r="R294" s="480"/>
      <c r="S294" s="480"/>
      <c r="T294" s="481"/>
      <c r="U294" s="481"/>
      <c r="W294" s="354"/>
      <c r="X294" s="354"/>
      <c r="Y294" s="354"/>
      <c r="Z294" s="354"/>
      <c r="AB294" s="480"/>
      <c r="AC294" s="480"/>
      <c r="AD294" s="480"/>
      <c r="AE294" s="480"/>
    </row>
    <row r="295" spans="1:31" ht="17.25" customHeight="1" x14ac:dyDescent="0.2">
      <c r="A295" s="351">
        <v>287</v>
      </c>
      <c r="B295" s="443"/>
      <c r="C295" s="443"/>
      <c r="D295" s="443"/>
      <c r="E295" s="443"/>
      <c r="F295" s="443"/>
      <c r="G295" s="444"/>
      <c r="H295" s="444"/>
      <c r="I295" s="444"/>
      <c r="J295" s="443"/>
      <c r="K295" s="444"/>
      <c r="L295" s="444"/>
      <c r="M295" s="444"/>
      <c r="O295" s="480"/>
      <c r="P295" s="480"/>
      <c r="Q295" s="480"/>
      <c r="R295" s="480"/>
      <c r="S295" s="480"/>
      <c r="T295" s="481"/>
      <c r="U295" s="481"/>
      <c r="W295" s="354"/>
      <c r="X295" s="354"/>
      <c r="Y295" s="354"/>
      <c r="Z295" s="354"/>
      <c r="AB295" s="480"/>
      <c r="AC295" s="480"/>
      <c r="AD295" s="480"/>
      <c r="AE295" s="480"/>
    </row>
    <row r="296" spans="1:31" ht="17.25" customHeight="1" x14ac:dyDescent="0.2">
      <c r="A296" s="351">
        <v>288</v>
      </c>
      <c r="B296" s="443"/>
      <c r="C296" s="443"/>
      <c r="D296" s="443"/>
      <c r="E296" s="443"/>
      <c r="F296" s="443"/>
      <c r="G296" s="444"/>
      <c r="H296" s="444"/>
      <c r="I296" s="444"/>
      <c r="J296" s="443"/>
      <c r="K296" s="444"/>
      <c r="L296" s="444"/>
      <c r="M296" s="444"/>
      <c r="O296" s="480"/>
      <c r="P296" s="480"/>
      <c r="Q296" s="480"/>
      <c r="R296" s="480"/>
      <c r="S296" s="480"/>
      <c r="T296" s="481"/>
      <c r="U296" s="481"/>
      <c r="W296" s="354"/>
      <c r="X296" s="354"/>
      <c r="Y296" s="354"/>
      <c r="Z296" s="354"/>
      <c r="AB296" s="480"/>
      <c r="AC296" s="480"/>
      <c r="AD296" s="480"/>
      <c r="AE296" s="480"/>
    </row>
    <row r="297" spans="1:31" ht="17.25" customHeight="1" x14ac:dyDescent="0.2">
      <c r="A297" s="351">
        <v>289</v>
      </c>
      <c r="B297" s="443"/>
      <c r="C297" s="443"/>
      <c r="D297" s="443"/>
      <c r="E297" s="443"/>
      <c r="F297" s="443"/>
      <c r="G297" s="444"/>
      <c r="H297" s="444"/>
      <c r="I297" s="444"/>
      <c r="J297" s="443"/>
      <c r="K297" s="444"/>
      <c r="L297" s="444"/>
      <c r="M297" s="444"/>
      <c r="O297" s="480"/>
      <c r="P297" s="480"/>
      <c r="Q297" s="480"/>
      <c r="R297" s="480"/>
      <c r="S297" s="480"/>
      <c r="T297" s="481"/>
      <c r="U297" s="481"/>
      <c r="W297" s="354"/>
      <c r="X297" s="354"/>
      <c r="Y297" s="354"/>
      <c r="Z297" s="354"/>
      <c r="AB297" s="480"/>
      <c r="AC297" s="480"/>
      <c r="AD297" s="480"/>
      <c r="AE297" s="480"/>
    </row>
    <row r="298" spans="1:31" ht="17.25" customHeight="1" x14ac:dyDescent="0.2">
      <c r="A298" s="351">
        <v>290</v>
      </c>
      <c r="B298" s="443"/>
      <c r="C298" s="443"/>
      <c r="D298" s="443"/>
      <c r="E298" s="443"/>
      <c r="F298" s="443"/>
      <c r="G298" s="444"/>
      <c r="H298" s="444"/>
      <c r="I298" s="444"/>
      <c r="J298" s="443"/>
      <c r="K298" s="444"/>
      <c r="L298" s="444"/>
      <c r="M298" s="444"/>
      <c r="O298" s="480"/>
      <c r="P298" s="480"/>
      <c r="Q298" s="480"/>
      <c r="R298" s="480"/>
      <c r="S298" s="480"/>
      <c r="T298" s="481"/>
      <c r="U298" s="481"/>
      <c r="W298" s="354"/>
      <c r="X298" s="354"/>
      <c r="Y298" s="354"/>
      <c r="Z298" s="354"/>
      <c r="AB298" s="480"/>
      <c r="AC298" s="480"/>
      <c r="AD298" s="480"/>
      <c r="AE298" s="480"/>
    </row>
    <row r="299" spans="1:31" ht="17.25" customHeight="1" x14ac:dyDescent="0.2">
      <c r="A299" s="351">
        <v>291</v>
      </c>
      <c r="B299" s="443"/>
      <c r="C299" s="443"/>
      <c r="D299" s="443"/>
      <c r="E299" s="443"/>
      <c r="F299" s="443"/>
      <c r="G299" s="444"/>
      <c r="H299" s="444"/>
      <c r="I299" s="444"/>
      <c r="J299" s="443"/>
      <c r="K299" s="444"/>
      <c r="L299" s="444"/>
      <c r="M299" s="444"/>
      <c r="O299" s="480"/>
      <c r="P299" s="480"/>
      <c r="Q299" s="480"/>
      <c r="R299" s="480"/>
      <c r="S299" s="480"/>
      <c r="T299" s="481"/>
      <c r="U299" s="481"/>
      <c r="W299" s="354"/>
      <c r="X299" s="354"/>
      <c r="Y299" s="354"/>
      <c r="Z299" s="354"/>
      <c r="AB299" s="480"/>
      <c r="AC299" s="480"/>
      <c r="AD299" s="480"/>
      <c r="AE299" s="480"/>
    </row>
    <row r="300" spans="1:31" ht="17.25" customHeight="1" x14ac:dyDescent="0.2">
      <c r="A300" s="351">
        <v>292</v>
      </c>
      <c r="B300" s="443"/>
      <c r="C300" s="443"/>
      <c r="D300" s="443"/>
      <c r="E300" s="443"/>
      <c r="F300" s="443"/>
      <c r="G300" s="444"/>
      <c r="H300" s="444"/>
      <c r="I300" s="444"/>
      <c r="J300" s="443"/>
      <c r="K300" s="444"/>
      <c r="L300" s="444"/>
      <c r="M300" s="444"/>
      <c r="O300" s="480"/>
      <c r="P300" s="480"/>
      <c r="Q300" s="480"/>
      <c r="R300" s="480"/>
      <c r="S300" s="480"/>
      <c r="T300" s="481"/>
      <c r="U300" s="481"/>
      <c r="W300" s="354"/>
      <c r="X300" s="354"/>
      <c r="Y300" s="354"/>
      <c r="Z300" s="354"/>
      <c r="AB300" s="480"/>
      <c r="AC300" s="480"/>
      <c r="AD300" s="480"/>
      <c r="AE300" s="480"/>
    </row>
    <row r="301" spans="1:31" ht="17.25" customHeight="1" x14ac:dyDescent="0.2">
      <c r="A301" s="351">
        <v>293</v>
      </c>
      <c r="B301" s="443"/>
      <c r="C301" s="443"/>
      <c r="D301" s="443"/>
      <c r="E301" s="443"/>
      <c r="F301" s="443"/>
      <c r="G301" s="444"/>
      <c r="H301" s="444"/>
      <c r="I301" s="444"/>
      <c r="J301" s="443"/>
      <c r="K301" s="444"/>
      <c r="L301" s="444"/>
      <c r="M301" s="444"/>
      <c r="O301" s="480"/>
      <c r="P301" s="480"/>
      <c r="Q301" s="480"/>
      <c r="R301" s="480"/>
      <c r="S301" s="480"/>
      <c r="T301" s="481"/>
      <c r="U301" s="481"/>
      <c r="W301" s="354"/>
      <c r="X301" s="354"/>
      <c r="Y301" s="354"/>
      <c r="Z301" s="354"/>
      <c r="AB301" s="480"/>
      <c r="AC301" s="480"/>
      <c r="AD301" s="480"/>
      <c r="AE301" s="480"/>
    </row>
    <row r="302" spans="1:31" ht="17.25" customHeight="1" x14ac:dyDescent="0.2">
      <c r="A302" s="351">
        <v>294</v>
      </c>
      <c r="B302" s="443"/>
      <c r="C302" s="443"/>
      <c r="D302" s="443"/>
      <c r="E302" s="443"/>
      <c r="F302" s="443"/>
      <c r="G302" s="444"/>
      <c r="H302" s="444"/>
      <c r="I302" s="444"/>
      <c r="J302" s="443"/>
      <c r="K302" s="444"/>
      <c r="L302" s="444"/>
      <c r="M302" s="444"/>
      <c r="O302" s="480"/>
      <c r="P302" s="480"/>
      <c r="Q302" s="480"/>
      <c r="R302" s="480"/>
      <c r="S302" s="480"/>
      <c r="T302" s="481"/>
      <c r="U302" s="481"/>
      <c r="W302" s="354"/>
      <c r="X302" s="354"/>
      <c r="Y302" s="354"/>
      <c r="Z302" s="354"/>
      <c r="AB302" s="480"/>
      <c r="AC302" s="480"/>
      <c r="AD302" s="480"/>
      <c r="AE302" s="480"/>
    </row>
    <row r="303" spans="1:31" ht="17.25" customHeight="1" x14ac:dyDescent="0.2">
      <c r="A303" s="351">
        <v>295</v>
      </c>
      <c r="B303" s="443"/>
      <c r="C303" s="443"/>
      <c r="D303" s="443"/>
      <c r="E303" s="443"/>
      <c r="F303" s="443"/>
      <c r="G303" s="444"/>
      <c r="H303" s="444"/>
      <c r="I303" s="444"/>
      <c r="J303" s="443"/>
      <c r="K303" s="444"/>
      <c r="L303" s="444"/>
      <c r="M303" s="444"/>
      <c r="O303" s="480"/>
      <c r="P303" s="480"/>
      <c r="Q303" s="480"/>
      <c r="R303" s="480"/>
      <c r="S303" s="480"/>
      <c r="T303" s="481"/>
      <c r="U303" s="481"/>
      <c r="W303" s="354"/>
      <c r="X303" s="354"/>
      <c r="Y303" s="354"/>
      <c r="Z303" s="354"/>
      <c r="AB303" s="480"/>
      <c r="AC303" s="480"/>
      <c r="AD303" s="480"/>
      <c r="AE303" s="480"/>
    </row>
    <row r="304" spans="1:31" ht="17.25" customHeight="1" x14ac:dyDescent="0.2">
      <c r="A304" s="351">
        <v>296</v>
      </c>
      <c r="B304" s="443"/>
      <c r="C304" s="443"/>
      <c r="D304" s="443"/>
      <c r="E304" s="443"/>
      <c r="F304" s="443"/>
      <c r="G304" s="444"/>
      <c r="H304" s="444"/>
      <c r="I304" s="444"/>
      <c r="J304" s="443"/>
      <c r="K304" s="444"/>
      <c r="L304" s="444"/>
      <c r="M304" s="444"/>
      <c r="O304" s="480"/>
      <c r="P304" s="480"/>
      <c r="Q304" s="480"/>
      <c r="R304" s="480"/>
      <c r="S304" s="480"/>
      <c r="T304" s="481"/>
      <c r="U304" s="481"/>
      <c r="W304" s="354"/>
      <c r="X304" s="354"/>
      <c r="Y304" s="354"/>
      <c r="Z304" s="354"/>
      <c r="AB304" s="480"/>
      <c r="AC304" s="480"/>
      <c r="AD304" s="480"/>
      <c r="AE304" s="480"/>
    </row>
    <row r="305" spans="1:32" ht="17.25" customHeight="1" x14ac:dyDescent="0.2">
      <c r="A305" s="351">
        <v>297</v>
      </c>
      <c r="B305" s="443"/>
      <c r="C305" s="443"/>
      <c r="D305" s="443"/>
      <c r="E305" s="443"/>
      <c r="F305" s="443"/>
      <c r="G305" s="444"/>
      <c r="H305" s="444"/>
      <c r="I305" s="444"/>
      <c r="J305" s="443"/>
      <c r="K305" s="444"/>
      <c r="L305" s="444"/>
      <c r="M305" s="444"/>
      <c r="O305" s="480"/>
      <c r="P305" s="480"/>
      <c r="Q305" s="480"/>
      <c r="R305" s="480"/>
      <c r="S305" s="480"/>
      <c r="T305" s="481"/>
      <c r="U305" s="481"/>
      <c r="W305" s="354"/>
      <c r="X305" s="354"/>
      <c r="Y305" s="354"/>
      <c r="Z305" s="354"/>
      <c r="AB305" s="480"/>
      <c r="AC305" s="480"/>
      <c r="AD305" s="480"/>
      <c r="AE305" s="480"/>
    </row>
    <row r="306" spans="1:32" ht="17.25" customHeight="1" x14ac:dyDescent="0.2">
      <c r="A306" s="351">
        <v>298</v>
      </c>
      <c r="B306" s="443"/>
      <c r="C306" s="443"/>
      <c r="D306" s="443"/>
      <c r="E306" s="443"/>
      <c r="F306" s="443"/>
      <c r="G306" s="444"/>
      <c r="H306" s="444"/>
      <c r="I306" s="444"/>
      <c r="J306" s="443"/>
      <c r="K306" s="444"/>
      <c r="L306" s="444"/>
      <c r="M306" s="444"/>
      <c r="O306" s="480"/>
      <c r="P306" s="480"/>
      <c r="Q306" s="480"/>
      <c r="R306" s="480"/>
      <c r="S306" s="480"/>
      <c r="T306" s="481"/>
      <c r="U306" s="481"/>
      <c r="W306" s="354"/>
      <c r="X306" s="354"/>
      <c r="Y306" s="354"/>
      <c r="Z306" s="354"/>
      <c r="AB306" s="480"/>
      <c r="AC306" s="480"/>
      <c r="AD306" s="480"/>
      <c r="AE306" s="480"/>
    </row>
    <row r="307" spans="1:32" ht="17.25" customHeight="1" x14ac:dyDescent="0.2">
      <c r="A307" s="351">
        <v>299</v>
      </c>
      <c r="B307" s="443"/>
      <c r="C307" s="443"/>
      <c r="D307" s="443"/>
      <c r="E307" s="443"/>
      <c r="F307" s="443"/>
      <c r="G307" s="444"/>
      <c r="H307" s="444"/>
      <c r="I307" s="444"/>
      <c r="J307" s="443"/>
      <c r="K307" s="444"/>
      <c r="L307" s="444"/>
      <c r="M307" s="444"/>
      <c r="O307" s="480"/>
      <c r="P307" s="480"/>
      <c r="Q307" s="480"/>
      <c r="R307" s="480"/>
      <c r="S307" s="480"/>
      <c r="T307" s="481"/>
      <c r="U307" s="481"/>
      <c r="W307" s="354"/>
      <c r="X307" s="354"/>
      <c r="Y307" s="354"/>
      <c r="Z307" s="354"/>
      <c r="AB307" s="480"/>
      <c r="AC307" s="480"/>
      <c r="AD307" s="480"/>
      <c r="AE307" s="480"/>
    </row>
    <row r="308" spans="1:32" ht="17.25" customHeight="1" x14ac:dyDescent="0.2">
      <c r="A308" s="351">
        <v>300</v>
      </c>
      <c r="B308" s="443"/>
      <c r="C308" s="443"/>
      <c r="D308" s="443"/>
      <c r="E308" s="443"/>
      <c r="F308" s="443"/>
      <c r="G308" s="444"/>
      <c r="H308" s="444"/>
      <c r="I308" s="444"/>
      <c r="J308" s="443"/>
      <c r="K308" s="444"/>
      <c r="L308" s="444"/>
      <c r="M308" s="444"/>
      <c r="O308" s="480"/>
      <c r="P308" s="480"/>
      <c r="Q308" s="480"/>
      <c r="R308" s="480"/>
      <c r="S308" s="480"/>
      <c r="T308" s="481"/>
      <c r="U308" s="481"/>
      <c r="W308" s="354"/>
      <c r="X308" s="354"/>
      <c r="Y308" s="354"/>
      <c r="Z308" s="354"/>
      <c r="AB308" s="480"/>
      <c r="AC308" s="480"/>
      <c r="AD308" s="480"/>
      <c r="AE308" s="480"/>
    </row>
    <row r="309" spans="1:32" s="447" customFormat="1" ht="17.25" hidden="1" customHeight="1" x14ac:dyDescent="0.2">
      <c r="A309" s="445" t="s">
        <v>263</v>
      </c>
      <c r="B309" s="446" t="s">
        <v>264</v>
      </c>
      <c r="C309" s="446" t="s">
        <v>264</v>
      </c>
      <c r="D309" s="446" t="s">
        <v>264</v>
      </c>
      <c r="E309" s="446" t="s">
        <v>264</v>
      </c>
      <c r="F309" s="446" t="s">
        <v>264</v>
      </c>
      <c r="G309" s="446" t="s">
        <v>264</v>
      </c>
      <c r="H309" s="446" t="s">
        <v>264</v>
      </c>
      <c r="I309" s="446" t="s">
        <v>264</v>
      </c>
      <c r="J309" s="446" t="s">
        <v>264</v>
      </c>
      <c r="K309" s="446" t="s">
        <v>264</v>
      </c>
      <c r="L309" s="446" t="s">
        <v>264</v>
      </c>
      <c r="M309" s="446" t="s">
        <v>264</v>
      </c>
      <c r="N309" s="446" t="s">
        <v>264</v>
      </c>
      <c r="O309" s="446" t="s">
        <v>264</v>
      </c>
      <c r="P309" s="446" t="s">
        <v>264</v>
      </c>
      <c r="Q309" s="446" t="s">
        <v>264</v>
      </c>
      <c r="R309" s="446" t="s">
        <v>264</v>
      </c>
      <c r="S309" s="446" t="s">
        <v>264</v>
      </c>
      <c r="T309" s="446" t="s">
        <v>264</v>
      </c>
      <c r="U309" s="446" t="s">
        <v>264</v>
      </c>
      <c r="V309" s="446" t="s">
        <v>264</v>
      </c>
      <c r="W309" s="446" t="s">
        <v>264</v>
      </c>
      <c r="X309" s="446" t="s">
        <v>264</v>
      </c>
      <c r="Y309" s="446" t="s">
        <v>264</v>
      </c>
      <c r="Z309" s="446" t="s">
        <v>264</v>
      </c>
      <c r="AA309" s="446" t="s">
        <v>264</v>
      </c>
      <c r="AB309" s="446" t="s">
        <v>264</v>
      </c>
      <c r="AC309" s="446" t="s">
        <v>264</v>
      </c>
      <c r="AD309" s="446" t="s">
        <v>264</v>
      </c>
      <c r="AE309" s="446" t="s">
        <v>264</v>
      </c>
    </row>
    <row r="310" spans="1:32" s="447" customFormat="1" ht="17.25" hidden="1" customHeight="1" x14ac:dyDescent="0.2">
      <c r="A310" s="445" t="s">
        <v>265</v>
      </c>
      <c r="B310" s="446" t="s">
        <v>1099</v>
      </c>
      <c r="C310" s="446" t="s">
        <v>1099</v>
      </c>
      <c r="D310" s="446" t="s">
        <v>1099</v>
      </c>
      <c r="E310" s="446" t="s">
        <v>1099</v>
      </c>
      <c r="F310" s="446" t="s">
        <v>1099</v>
      </c>
      <c r="G310" s="446" t="s">
        <v>1099</v>
      </c>
      <c r="H310" s="446" t="s">
        <v>1099</v>
      </c>
      <c r="I310" s="446" t="s">
        <v>1099</v>
      </c>
      <c r="J310" s="446" t="s">
        <v>1099</v>
      </c>
      <c r="K310" s="446" t="s">
        <v>1099</v>
      </c>
      <c r="L310" s="446" t="s">
        <v>1099</v>
      </c>
      <c r="M310" s="446" t="s">
        <v>1099</v>
      </c>
      <c r="N310" s="446" t="s">
        <v>1099</v>
      </c>
      <c r="O310" s="446" t="s">
        <v>1099</v>
      </c>
      <c r="P310" s="446" t="s">
        <v>1099</v>
      </c>
      <c r="Q310" s="446" t="s">
        <v>1099</v>
      </c>
      <c r="R310" s="446" t="s">
        <v>1099</v>
      </c>
      <c r="S310" s="446" t="s">
        <v>1099</v>
      </c>
      <c r="T310" s="446" t="s">
        <v>1099</v>
      </c>
      <c r="U310" s="446" t="s">
        <v>1099</v>
      </c>
      <c r="V310" s="446" t="s">
        <v>1099</v>
      </c>
      <c r="W310" s="446" t="s">
        <v>1099</v>
      </c>
      <c r="X310" s="446" t="s">
        <v>1099</v>
      </c>
      <c r="Y310" s="446" t="s">
        <v>1099</v>
      </c>
      <c r="Z310" s="446" t="s">
        <v>1099</v>
      </c>
      <c r="AA310" s="446" t="s">
        <v>1099</v>
      </c>
      <c r="AB310" s="446" t="s">
        <v>1099</v>
      </c>
      <c r="AC310" s="446" t="s">
        <v>1099</v>
      </c>
      <c r="AD310" s="446" t="s">
        <v>1099</v>
      </c>
      <c r="AE310" s="446" t="s">
        <v>1099</v>
      </c>
      <c r="AF310" s="446" t="s">
        <v>1099</v>
      </c>
    </row>
    <row r="311" spans="1:32" s="447" customFormat="1" ht="17.25" hidden="1" customHeight="1" x14ac:dyDescent="0.2">
      <c r="A311" s="445" t="s">
        <v>1106</v>
      </c>
      <c r="B311" s="448" t="s">
        <v>122</v>
      </c>
      <c r="C311" s="448" t="s">
        <v>1087</v>
      </c>
      <c r="D311" s="448" t="s">
        <v>1088</v>
      </c>
      <c r="E311" s="448" t="s">
        <v>337</v>
      </c>
      <c r="F311" s="448"/>
      <c r="G311" s="447" t="s">
        <v>532</v>
      </c>
      <c r="H311" s="447" t="s">
        <v>135</v>
      </c>
      <c r="I311" s="447" t="s">
        <v>1089</v>
      </c>
      <c r="J311" s="448" t="s">
        <v>336</v>
      </c>
      <c r="K311" s="447" t="s">
        <v>221</v>
      </c>
      <c r="M311" s="447" t="s">
        <v>132</v>
      </c>
      <c r="O311" s="447" t="s">
        <v>121</v>
      </c>
      <c r="P311" s="447" t="s">
        <v>1090</v>
      </c>
      <c r="Q311" s="447" t="s">
        <v>1091</v>
      </c>
      <c r="R311" s="447" t="s">
        <v>123</v>
      </c>
      <c r="S311" s="447" t="s">
        <v>314</v>
      </c>
      <c r="T311" s="447" t="s">
        <v>47</v>
      </c>
    </row>
    <row r="312" spans="1:32" s="447" customFormat="1" ht="17.25" hidden="1" customHeight="1" x14ac:dyDescent="0.2">
      <c r="A312" s="445"/>
      <c r="B312" s="448"/>
      <c r="C312" s="448"/>
      <c r="D312" s="448"/>
      <c r="E312" s="448"/>
      <c r="F312" s="448"/>
      <c r="J312" s="448"/>
    </row>
    <row r="313" spans="1:32" s="326" customFormat="1" ht="17.25" customHeight="1" x14ac:dyDescent="0.2">
      <c r="A313" s="328"/>
      <c r="B313" s="325"/>
      <c r="C313" s="325"/>
      <c r="D313" s="325"/>
      <c r="E313" s="325"/>
      <c r="F313" s="325"/>
      <c r="J313" s="325"/>
    </row>
    <row r="314" spans="1:32" s="326" customFormat="1" ht="17.25" customHeight="1" x14ac:dyDescent="0.2">
      <c r="A314" s="328"/>
      <c r="B314" s="325"/>
      <c r="C314" s="325"/>
      <c r="D314" s="325"/>
      <c r="E314" s="325"/>
      <c r="F314" s="325"/>
      <c r="J314" s="325"/>
    </row>
    <row r="315" spans="1:32" s="326" customFormat="1" ht="17.25" customHeight="1" x14ac:dyDescent="0.2">
      <c r="A315" s="328"/>
      <c r="B315" s="325"/>
      <c r="C315" s="325"/>
      <c r="D315" s="325"/>
      <c r="E315" s="325"/>
      <c r="F315" s="325"/>
      <c r="J315" s="325"/>
    </row>
    <row r="316" spans="1:32" s="326" customFormat="1" ht="17.25" customHeight="1" x14ac:dyDescent="0.2">
      <c r="A316" s="328"/>
      <c r="B316" s="325"/>
      <c r="C316" s="325"/>
      <c r="D316" s="325"/>
      <c r="E316" s="325"/>
      <c r="F316" s="325"/>
      <c r="J316" s="325"/>
    </row>
    <row r="317" spans="1:32" s="326" customFormat="1" ht="17.25" customHeight="1" x14ac:dyDescent="0.2">
      <c r="A317" s="328"/>
      <c r="B317" s="325"/>
      <c r="C317" s="325"/>
      <c r="D317" s="325"/>
      <c r="E317" s="325"/>
      <c r="F317" s="325"/>
      <c r="J317" s="325"/>
    </row>
    <row r="318" spans="1:32" s="326" customFormat="1" ht="17.25" customHeight="1" x14ac:dyDescent="0.2">
      <c r="A318" s="328"/>
      <c r="B318" s="325"/>
      <c r="C318" s="325"/>
      <c r="D318" s="325"/>
      <c r="E318" s="325"/>
      <c r="F318" s="325"/>
      <c r="J318" s="325"/>
    </row>
    <row r="319" spans="1:32" s="326" customFormat="1" ht="17.25" customHeight="1" x14ac:dyDescent="0.2">
      <c r="A319" s="328"/>
      <c r="B319" s="325"/>
      <c r="C319" s="325"/>
      <c r="D319" s="325"/>
      <c r="E319" s="325"/>
      <c r="F319" s="325"/>
      <c r="J319" s="325"/>
    </row>
    <row r="320" spans="1:32" s="326" customFormat="1" ht="17.25" customHeight="1" x14ac:dyDescent="0.2">
      <c r="A320" s="328"/>
      <c r="B320" s="325"/>
      <c r="C320" s="325"/>
      <c r="D320" s="325"/>
      <c r="E320" s="325"/>
      <c r="F320" s="325"/>
      <c r="J320" s="325"/>
    </row>
    <row r="321" spans="1:10" s="326" customFormat="1" ht="17.25" customHeight="1" x14ac:dyDescent="0.2">
      <c r="A321" s="328"/>
      <c r="B321" s="325"/>
      <c r="C321" s="325"/>
      <c r="D321" s="325"/>
      <c r="E321" s="325"/>
      <c r="F321" s="325"/>
      <c r="J321" s="325"/>
    </row>
    <row r="322" spans="1:10" s="326" customFormat="1" ht="17.25" customHeight="1" x14ac:dyDescent="0.2">
      <c r="A322" s="328"/>
      <c r="B322" s="325"/>
      <c r="C322" s="325"/>
      <c r="D322" s="325"/>
      <c r="E322" s="325"/>
      <c r="F322" s="325"/>
      <c r="J322" s="325"/>
    </row>
    <row r="323" spans="1:10" s="326" customFormat="1" ht="17.25" customHeight="1" x14ac:dyDescent="0.2">
      <c r="A323" s="328"/>
      <c r="B323" s="325"/>
      <c r="C323" s="325"/>
      <c r="D323" s="325"/>
      <c r="E323" s="325"/>
      <c r="F323" s="325"/>
      <c r="J323" s="325"/>
    </row>
    <row r="324" spans="1:10" s="326" customFormat="1" ht="17.25" customHeight="1" x14ac:dyDescent="0.2">
      <c r="A324" s="328"/>
      <c r="B324" s="325"/>
      <c r="C324" s="325"/>
      <c r="D324" s="325"/>
      <c r="E324" s="325"/>
      <c r="F324" s="325"/>
      <c r="J324" s="325"/>
    </row>
    <row r="325" spans="1:10" s="326" customFormat="1" ht="17.25" customHeight="1" x14ac:dyDescent="0.2">
      <c r="A325" s="328"/>
      <c r="B325" s="325"/>
      <c r="C325" s="325"/>
      <c r="D325" s="325"/>
      <c r="E325" s="325"/>
      <c r="F325" s="325"/>
      <c r="J325" s="325"/>
    </row>
    <row r="326" spans="1:10" s="326" customFormat="1" ht="17.25" customHeight="1" x14ac:dyDescent="0.2">
      <c r="A326" s="328"/>
      <c r="B326" s="325"/>
      <c r="C326" s="325"/>
      <c r="D326" s="325"/>
      <c r="E326" s="325"/>
      <c r="F326" s="325"/>
      <c r="J326" s="325"/>
    </row>
    <row r="327" spans="1:10" s="326" customFormat="1" ht="17.25" customHeight="1" x14ac:dyDescent="0.2">
      <c r="A327" s="328"/>
      <c r="B327" s="325"/>
      <c r="C327" s="325"/>
      <c r="D327" s="325"/>
      <c r="E327" s="325"/>
      <c r="F327" s="325"/>
      <c r="J327" s="325"/>
    </row>
    <row r="328" spans="1:10" s="326" customFormat="1" ht="17.25" customHeight="1" x14ac:dyDescent="0.2">
      <c r="A328" s="328"/>
      <c r="B328" s="325"/>
      <c r="C328" s="325"/>
      <c r="D328" s="325"/>
      <c r="E328" s="325"/>
      <c r="F328" s="325"/>
      <c r="J328" s="325"/>
    </row>
    <row r="329" spans="1:10" s="326" customFormat="1" ht="17.25" customHeight="1" x14ac:dyDescent="0.2">
      <c r="A329" s="328"/>
      <c r="B329" s="325"/>
      <c r="C329" s="325"/>
      <c r="D329" s="325"/>
      <c r="E329" s="325"/>
      <c r="F329" s="325"/>
      <c r="J329" s="325"/>
    </row>
    <row r="330" spans="1:10" s="326" customFormat="1" ht="17.25" customHeight="1" x14ac:dyDescent="0.2">
      <c r="A330" s="328"/>
      <c r="B330" s="325"/>
      <c r="C330" s="325"/>
      <c r="D330" s="325"/>
      <c r="E330" s="325"/>
      <c r="F330" s="325"/>
      <c r="J330" s="325"/>
    </row>
    <row r="331" spans="1:10" s="326" customFormat="1" ht="17.25" customHeight="1" x14ac:dyDescent="0.2">
      <c r="A331" s="328"/>
      <c r="B331" s="325"/>
      <c r="C331" s="325"/>
      <c r="D331" s="325"/>
      <c r="E331" s="325"/>
      <c r="F331" s="325"/>
      <c r="J331" s="325"/>
    </row>
    <row r="332" spans="1:10" s="326" customFormat="1" ht="17.25" customHeight="1" x14ac:dyDescent="0.2">
      <c r="A332" s="328"/>
      <c r="B332" s="325"/>
      <c r="C332" s="325"/>
      <c r="D332" s="325"/>
      <c r="E332" s="325"/>
      <c r="F332" s="325"/>
      <c r="J332" s="325"/>
    </row>
    <row r="333" spans="1:10" s="326" customFormat="1" ht="17.25" customHeight="1" x14ac:dyDescent="0.2">
      <c r="A333" s="328"/>
      <c r="B333" s="325"/>
      <c r="C333" s="325"/>
      <c r="D333" s="325"/>
      <c r="E333" s="325"/>
      <c r="F333" s="325"/>
      <c r="J333" s="325"/>
    </row>
    <row r="334" spans="1:10" s="326" customFormat="1" ht="17.25" customHeight="1" x14ac:dyDescent="0.2">
      <c r="A334" s="328"/>
      <c r="B334" s="325"/>
      <c r="C334" s="325"/>
      <c r="D334" s="325"/>
      <c r="E334" s="325"/>
      <c r="F334" s="325"/>
      <c r="J334" s="325"/>
    </row>
    <row r="335" spans="1:10" s="326" customFormat="1" ht="17.25" customHeight="1" x14ac:dyDescent="0.2">
      <c r="A335" s="328"/>
      <c r="B335" s="325"/>
      <c r="C335" s="325"/>
      <c r="D335" s="325"/>
      <c r="E335" s="325"/>
      <c r="F335" s="325"/>
      <c r="J335" s="325"/>
    </row>
    <row r="336" spans="1:10" s="326" customFormat="1" ht="17.25" customHeight="1" x14ac:dyDescent="0.2">
      <c r="A336" s="328"/>
      <c r="B336" s="325"/>
      <c r="C336" s="325"/>
      <c r="D336" s="325"/>
      <c r="E336" s="325"/>
      <c r="F336" s="325"/>
      <c r="J336" s="325"/>
    </row>
    <row r="337" spans="1:10" s="326" customFormat="1" ht="17.25" customHeight="1" x14ac:dyDescent="0.2">
      <c r="A337" s="328"/>
      <c r="B337" s="325"/>
      <c r="C337" s="325"/>
      <c r="D337" s="325"/>
      <c r="E337" s="325"/>
      <c r="F337" s="325"/>
      <c r="J337" s="325"/>
    </row>
    <row r="338" spans="1:10" s="326" customFormat="1" ht="17.25" customHeight="1" x14ac:dyDescent="0.2">
      <c r="A338" s="328"/>
      <c r="B338" s="325"/>
      <c r="C338" s="325"/>
      <c r="D338" s="325"/>
      <c r="E338" s="325"/>
      <c r="F338" s="325"/>
      <c r="J338" s="325"/>
    </row>
    <row r="339" spans="1:10" s="326" customFormat="1" ht="17.25" customHeight="1" x14ac:dyDescent="0.2">
      <c r="A339" s="328"/>
      <c r="B339" s="325"/>
      <c r="C339" s="325"/>
      <c r="D339" s="325"/>
      <c r="E339" s="325"/>
      <c r="F339" s="325"/>
      <c r="J339" s="325"/>
    </row>
    <row r="340" spans="1:10" s="326" customFormat="1" ht="17.25" customHeight="1" x14ac:dyDescent="0.2">
      <c r="A340" s="328"/>
      <c r="B340" s="325"/>
      <c r="C340" s="325"/>
      <c r="D340" s="325"/>
      <c r="E340" s="325"/>
      <c r="F340" s="325"/>
      <c r="J340" s="325"/>
    </row>
    <row r="341" spans="1:10" s="326" customFormat="1" ht="17.25" customHeight="1" x14ac:dyDescent="0.2">
      <c r="A341" s="328"/>
      <c r="B341" s="325"/>
      <c r="C341" s="325"/>
      <c r="D341" s="325"/>
      <c r="E341" s="325"/>
      <c r="F341" s="325"/>
      <c r="J341" s="325"/>
    </row>
    <row r="342" spans="1:10" s="326" customFormat="1" ht="17.25" customHeight="1" x14ac:dyDescent="0.2">
      <c r="A342" s="328"/>
      <c r="B342" s="325"/>
      <c r="C342" s="325"/>
      <c r="D342" s="325"/>
      <c r="E342" s="325"/>
      <c r="F342" s="325"/>
      <c r="J342" s="325"/>
    </row>
    <row r="343" spans="1:10" s="326" customFormat="1" ht="17.25" customHeight="1" x14ac:dyDescent="0.2">
      <c r="A343" s="328"/>
      <c r="B343" s="325"/>
      <c r="C343" s="325"/>
      <c r="D343" s="325"/>
      <c r="E343" s="325"/>
      <c r="F343" s="325"/>
      <c r="J343" s="325"/>
    </row>
    <row r="344" spans="1:10" s="326" customFormat="1" ht="17.25" customHeight="1" x14ac:dyDescent="0.2">
      <c r="A344" s="328"/>
      <c r="B344" s="325"/>
      <c r="C344" s="325"/>
      <c r="D344" s="325"/>
      <c r="E344" s="325"/>
      <c r="F344" s="325"/>
      <c r="J344" s="325"/>
    </row>
    <row r="345" spans="1:10" s="326" customFormat="1" ht="17.25" customHeight="1" x14ac:dyDescent="0.2">
      <c r="A345" s="328"/>
      <c r="B345" s="325"/>
      <c r="C345" s="325"/>
      <c r="D345" s="325"/>
      <c r="E345" s="325"/>
      <c r="F345" s="325"/>
      <c r="J345" s="325"/>
    </row>
    <row r="346" spans="1:10" s="326" customFormat="1" ht="17.25" customHeight="1" x14ac:dyDescent="0.2">
      <c r="A346" s="328"/>
      <c r="B346" s="325"/>
      <c r="C346" s="325"/>
      <c r="D346" s="325"/>
      <c r="E346" s="325"/>
      <c r="F346" s="325"/>
      <c r="J346" s="325"/>
    </row>
    <row r="347" spans="1:10" s="326" customFormat="1" ht="17.25" customHeight="1" x14ac:dyDescent="0.2">
      <c r="A347" s="328"/>
      <c r="B347" s="325"/>
      <c r="C347" s="325"/>
      <c r="D347" s="325"/>
      <c r="E347" s="325"/>
      <c r="F347" s="325"/>
      <c r="J347" s="325"/>
    </row>
    <row r="348" spans="1:10" s="326" customFormat="1" ht="17.25" customHeight="1" x14ac:dyDescent="0.2">
      <c r="A348" s="328"/>
      <c r="B348" s="325"/>
      <c r="C348" s="325"/>
      <c r="D348" s="325"/>
      <c r="E348" s="325"/>
      <c r="F348" s="325"/>
      <c r="J348" s="325"/>
    </row>
    <row r="349" spans="1:10" s="326" customFormat="1" ht="17.25" customHeight="1" x14ac:dyDescent="0.2">
      <c r="A349" s="328"/>
      <c r="B349" s="325"/>
      <c r="C349" s="325"/>
      <c r="D349" s="325"/>
      <c r="E349" s="325"/>
      <c r="F349" s="325"/>
      <c r="J349" s="325"/>
    </row>
    <row r="350" spans="1:10" s="326" customFormat="1" ht="17.25" customHeight="1" x14ac:dyDescent="0.2">
      <c r="A350" s="328"/>
      <c r="B350" s="325"/>
      <c r="C350" s="325"/>
      <c r="D350" s="325"/>
      <c r="E350" s="325"/>
      <c r="F350" s="325"/>
      <c r="J350" s="325"/>
    </row>
    <row r="351" spans="1:10" s="326" customFormat="1" ht="17.25" customHeight="1" x14ac:dyDescent="0.2">
      <c r="A351" s="328"/>
      <c r="B351" s="325"/>
      <c r="C351" s="325"/>
      <c r="D351" s="325"/>
      <c r="E351" s="325"/>
      <c r="F351" s="325"/>
      <c r="J351" s="325"/>
    </row>
    <row r="352" spans="1:10" s="326" customFormat="1" ht="17.25" customHeight="1" x14ac:dyDescent="0.2">
      <c r="A352" s="328"/>
      <c r="B352" s="325"/>
      <c r="C352" s="325"/>
      <c r="D352" s="325"/>
      <c r="E352" s="325"/>
      <c r="F352" s="325"/>
      <c r="J352" s="325"/>
    </row>
    <row r="353" spans="1:10" s="326" customFormat="1" ht="17.25" customHeight="1" x14ac:dyDescent="0.2">
      <c r="A353" s="328"/>
      <c r="B353" s="325"/>
      <c r="C353" s="325"/>
      <c r="D353" s="325"/>
      <c r="E353" s="325"/>
      <c r="F353" s="325"/>
      <c r="J353" s="325"/>
    </row>
    <row r="354" spans="1:10" s="326" customFormat="1" ht="17.25" customHeight="1" x14ac:dyDescent="0.2">
      <c r="A354" s="328"/>
      <c r="B354" s="325"/>
      <c r="C354" s="325"/>
      <c r="D354" s="325"/>
      <c r="E354" s="325"/>
      <c r="F354" s="325"/>
      <c r="J354" s="325"/>
    </row>
    <row r="355" spans="1:10" s="326" customFormat="1" ht="17.25" customHeight="1" x14ac:dyDescent="0.2">
      <c r="A355" s="328"/>
      <c r="B355" s="325"/>
      <c r="C355" s="325"/>
      <c r="D355" s="325"/>
      <c r="E355" s="325"/>
      <c r="F355" s="325"/>
      <c r="J355" s="325"/>
    </row>
    <row r="356" spans="1:10" s="326" customFormat="1" ht="17.25" customHeight="1" x14ac:dyDescent="0.2">
      <c r="A356" s="328"/>
      <c r="B356" s="325"/>
      <c r="C356" s="325"/>
      <c r="D356" s="325"/>
      <c r="E356" s="325"/>
      <c r="F356" s="325"/>
      <c r="J356" s="325"/>
    </row>
    <row r="357" spans="1:10" s="326" customFormat="1" ht="17.25" customHeight="1" x14ac:dyDescent="0.2">
      <c r="A357" s="328"/>
      <c r="B357" s="325"/>
      <c r="C357" s="325"/>
      <c r="D357" s="325"/>
      <c r="E357" s="325"/>
      <c r="F357" s="325"/>
      <c r="J357" s="325"/>
    </row>
    <row r="358" spans="1:10" s="326" customFormat="1" ht="17.25" customHeight="1" x14ac:dyDescent="0.2">
      <c r="A358" s="328"/>
      <c r="B358" s="325"/>
      <c r="C358" s="325"/>
      <c r="D358" s="325"/>
      <c r="E358" s="325"/>
      <c r="F358" s="325"/>
      <c r="J358" s="325"/>
    </row>
    <row r="359" spans="1:10" s="326" customFormat="1" ht="17.25" customHeight="1" x14ac:dyDescent="0.2">
      <c r="A359" s="328"/>
      <c r="B359" s="325"/>
      <c r="C359" s="325"/>
      <c r="D359" s="325"/>
      <c r="E359" s="325"/>
      <c r="F359" s="325"/>
      <c r="J359" s="325"/>
    </row>
    <row r="360" spans="1:10" s="326" customFormat="1" ht="17.25" customHeight="1" x14ac:dyDescent="0.2">
      <c r="A360" s="328"/>
      <c r="B360" s="325"/>
      <c r="C360" s="325"/>
      <c r="D360" s="325"/>
      <c r="E360" s="325"/>
      <c r="F360" s="325"/>
      <c r="J360" s="325"/>
    </row>
    <row r="361" spans="1:10" s="326" customFormat="1" ht="17.25" customHeight="1" x14ac:dyDescent="0.2">
      <c r="A361" s="328"/>
      <c r="B361" s="325"/>
      <c r="C361" s="325"/>
      <c r="D361" s="325"/>
      <c r="E361" s="325"/>
      <c r="F361" s="325"/>
      <c r="J361" s="325"/>
    </row>
    <row r="362" spans="1:10" s="326" customFormat="1" ht="17.25" customHeight="1" x14ac:dyDescent="0.2">
      <c r="A362" s="328"/>
      <c r="B362" s="325"/>
      <c r="C362" s="325"/>
      <c r="D362" s="325"/>
      <c r="E362" s="325"/>
      <c r="F362" s="325"/>
      <c r="J362" s="325"/>
    </row>
    <row r="363" spans="1:10" s="326" customFormat="1" ht="17.25" customHeight="1" x14ac:dyDescent="0.2">
      <c r="A363" s="328"/>
      <c r="B363" s="325"/>
      <c r="C363" s="325"/>
      <c r="D363" s="325"/>
      <c r="E363" s="325"/>
      <c r="F363" s="325"/>
      <c r="J363" s="325"/>
    </row>
    <row r="364" spans="1:10" s="326" customFormat="1" ht="17.25" customHeight="1" x14ac:dyDescent="0.2">
      <c r="A364" s="328"/>
      <c r="B364" s="325"/>
      <c r="C364" s="325"/>
      <c r="D364" s="325"/>
      <c r="E364" s="325"/>
      <c r="F364" s="325"/>
      <c r="J364" s="325"/>
    </row>
    <row r="365" spans="1:10" s="326" customFormat="1" ht="17.25" customHeight="1" x14ac:dyDescent="0.2">
      <c r="A365" s="328"/>
      <c r="B365" s="325"/>
      <c r="C365" s="325"/>
      <c r="D365" s="325"/>
      <c r="E365" s="325"/>
      <c r="F365" s="325"/>
      <c r="J365" s="325"/>
    </row>
    <row r="366" spans="1:10" s="326" customFormat="1" ht="17.25" customHeight="1" x14ac:dyDescent="0.2">
      <c r="A366" s="328"/>
      <c r="B366" s="325"/>
      <c r="C366" s="325"/>
      <c r="D366" s="325"/>
      <c r="E366" s="325"/>
      <c r="F366" s="325"/>
      <c r="J366" s="325"/>
    </row>
    <row r="367" spans="1:10" s="326" customFormat="1" ht="17.25" customHeight="1" x14ac:dyDescent="0.2">
      <c r="A367" s="328"/>
      <c r="B367" s="325"/>
      <c r="C367" s="325"/>
      <c r="D367" s="325"/>
      <c r="E367" s="325"/>
      <c r="F367" s="325"/>
      <c r="J367" s="325"/>
    </row>
    <row r="368" spans="1:10" s="326" customFormat="1" ht="17.25" customHeight="1" x14ac:dyDescent="0.2">
      <c r="A368" s="328"/>
      <c r="B368" s="325"/>
      <c r="C368" s="325"/>
      <c r="D368" s="325"/>
      <c r="E368" s="325"/>
      <c r="F368" s="325"/>
      <c r="J368" s="325"/>
    </row>
    <row r="369" spans="1:10" s="326" customFormat="1" ht="17.25" customHeight="1" x14ac:dyDescent="0.2">
      <c r="A369" s="328"/>
      <c r="B369" s="325"/>
      <c r="C369" s="325"/>
      <c r="D369" s="325"/>
      <c r="E369" s="325"/>
      <c r="F369" s="325"/>
      <c r="J369" s="325"/>
    </row>
    <row r="370" spans="1:10" s="326" customFormat="1" ht="17.25" customHeight="1" x14ac:dyDescent="0.2">
      <c r="A370" s="328"/>
      <c r="B370" s="325"/>
      <c r="C370" s="325"/>
      <c r="D370" s="325"/>
      <c r="E370" s="325"/>
      <c r="F370" s="325"/>
      <c r="J370" s="325"/>
    </row>
    <row r="371" spans="1:10" s="326" customFormat="1" ht="17.25" customHeight="1" x14ac:dyDescent="0.2">
      <c r="A371" s="328"/>
      <c r="B371" s="325"/>
      <c r="C371" s="325"/>
      <c r="D371" s="325"/>
      <c r="E371" s="325"/>
      <c r="F371" s="325"/>
      <c r="J371" s="325"/>
    </row>
    <row r="372" spans="1:10" s="326" customFormat="1" ht="17.25" customHeight="1" x14ac:dyDescent="0.2">
      <c r="A372" s="328"/>
      <c r="B372" s="325"/>
      <c r="C372" s="325"/>
      <c r="D372" s="325"/>
      <c r="E372" s="325"/>
      <c r="F372" s="325"/>
      <c r="J372" s="325"/>
    </row>
    <row r="373" spans="1:10" s="326" customFormat="1" ht="17.25" customHeight="1" x14ac:dyDescent="0.2">
      <c r="A373" s="328"/>
      <c r="B373" s="325"/>
      <c r="C373" s="325"/>
      <c r="D373" s="325"/>
      <c r="E373" s="325"/>
      <c r="F373" s="325"/>
      <c r="J373" s="325"/>
    </row>
    <row r="374" spans="1:10" s="326" customFormat="1" ht="17.25" customHeight="1" x14ac:dyDescent="0.2">
      <c r="A374" s="328"/>
      <c r="B374" s="325"/>
      <c r="C374" s="325"/>
      <c r="D374" s="325"/>
      <c r="E374" s="325"/>
      <c r="F374" s="325"/>
      <c r="J374" s="325"/>
    </row>
    <row r="375" spans="1:10" s="326" customFormat="1" ht="17.25" customHeight="1" x14ac:dyDescent="0.2">
      <c r="A375" s="328"/>
      <c r="B375" s="325"/>
      <c r="C375" s="325"/>
      <c r="D375" s="325"/>
      <c r="E375" s="325"/>
      <c r="F375" s="325"/>
      <c r="J375" s="325"/>
    </row>
    <row r="376" spans="1:10" s="326" customFormat="1" ht="17.25" customHeight="1" x14ac:dyDescent="0.2">
      <c r="A376" s="328"/>
      <c r="B376" s="325"/>
      <c r="C376" s="325"/>
      <c r="D376" s="325"/>
      <c r="E376" s="325"/>
      <c r="F376" s="325"/>
      <c r="J376" s="325"/>
    </row>
    <row r="377" spans="1:10" s="326" customFormat="1" ht="17.25" customHeight="1" x14ac:dyDescent="0.2">
      <c r="A377" s="328"/>
      <c r="B377" s="325"/>
      <c r="C377" s="325"/>
      <c r="D377" s="325"/>
      <c r="E377" s="325"/>
      <c r="F377" s="325"/>
      <c r="J377" s="325"/>
    </row>
    <row r="378" spans="1:10" s="326" customFormat="1" ht="17.25" customHeight="1" x14ac:dyDescent="0.2">
      <c r="A378" s="328"/>
      <c r="B378" s="325"/>
      <c r="C378" s="325"/>
      <c r="D378" s="325"/>
      <c r="E378" s="325"/>
      <c r="F378" s="325"/>
      <c r="J378" s="325"/>
    </row>
    <row r="379" spans="1:10" s="326" customFormat="1" ht="17.25" customHeight="1" x14ac:dyDescent="0.2">
      <c r="A379" s="328"/>
      <c r="B379" s="325"/>
      <c r="C379" s="325"/>
      <c r="D379" s="325"/>
      <c r="E379" s="325"/>
      <c r="F379" s="325"/>
      <c r="J379" s="325"/>
    </row>
    <row r="380" spans="1:10" s="326" customFormat="1" ht="17.25" customHeight="1" x14ac:dyDescent="0.2">
      <c r="A380" s="328"/>
      <c r="B380" s="325"/>
      <c r="C380" s="325"/>
      <c r="D380" s="325"/>
      <c r="E380" s="325"/>
      <c r="F380" s="325"/>
      <c r="J380" s="325"/>
    </row>
    <row r="381" spans="1:10" s="326" customFormat="1" ht="17.25" customHeight="1" x14ac:dyDescent="0.2">
      <c r="A381" s="328"/>
      <c r="B381" s="325"/>
      <c r="C381" s="325"/>
      <c r="D381" s="325"/>
      <c r="E381" s="325"/>
      <c r="F381" s="325"/>
      <c r="J381" s="325"/>
    </row>
    <row r="382" spans="1:10" s="326" customFormat="1" ht="17.25" customHeight="1" x14ac:dyDescent="0.2">
      <c r="A382" s="328"/>
      <c r="B382" s="325"/>
      <c r="C382" s="325"/>
      <c r="D382" s="325"/>
      <c r="E382" s="325"/>
      <c r="F382" s="325"/>
      <c r="J382" s="325"/>
    </row>
    <row r="383" spans="1:10" s="326" customFormat="1" ht="17.25" customHeight="1" x14ac:dyDescent="0.2">
      <c r="A383" s="328"/>
      <c r="B383" s="325"/>
      <c r="C383" s="325"/>
      <c r="D383" s="325"/>
      <c r="E383" s="325"/>
      <c r="F383" s="325"/>
      <c r="J383" s="325"/>
    </row>
    <row r="384" spans="1:10" s="326" customFormat="1" ht="17.25" customHeight="1" x14ac:dyDescent="0.2">
      <c r="A384" s="328"/>
      <c r="B384" s="325"/>
      <c r="C384" s="325"/>
      <c r="D384" s="325"/>
      <c r="E384" s="325"/>
      <c r="F384" s="325"/>
      <c r="J384" s="325"/>
    </row>
    <row r="385" spans="1:10" s="326" customFormat="1" ht="17.25" customHeight="1" x14ac:dyDescent="0.2">
      <c r="A385" s="328"/>
      <c r="B385" s="325"/>
      <c r="C385" s="325"/>
      <c r="D385" s="325"/>
      <c r="E385" s="325"/>
      <c r="F385" s="325"/>
      <c r="J385" s="325"/>
    </row>
    <row r="386" spans="1:10" s="326" customFormat="1" ht="17.25" customHeight="1" x14ac:dyDescent="0.2">
      <c r="A386" s="328"/>
      <c r="B386" s="325"/>
      <c r="C386" s="325"/>
      <c r="D386" s="325"/>
      <c r="E386" s="325"/>
      <c r="F386" s="325"/>
      <c r="J386" s="325"/>
    </row>
    <row r="387" spans="1:10" s="326" customFormat="1" ht="17.25" customHeight="1" x14ac:dyDescent="0.2">
      <c r="A387" s="328"/>
      <c r="B387" s="325"/>
      <c r="C387" s="325"/>
      <c r="D387" s="325"/>
      <c r="E387" s="325"/>
      <c r="F387" s="325"/>
      <c r="J387" s="325"/>
    </row>
    <row r="388" spans="1:10" s="326" customFormat="1" ht="17.25" customHeight="1" x14ac:dyDescent="0.2">
      <c r="A388" s="328"/>
      <c r="B388" s="325"/>
      <c r="C388" s="325"/>
      <c r="D388" s="325"/>
      <c r="E388" s="325"/>
      <c r="F388" s="325"/>
      <c r="J388" s="325"/>
    </row>
    <row r="389" spans="1:10" s="326" customFormat="1" ht="17.25" customHeight="1" x14ac:dyDescent="0.2">
      <c r="A389" s="328"/>
      <c r="B389" s="325"/>
      <c r="C389" s="325"/>
      <c r="D389" s="325"/>
      <c r="E389" s="325"/>
      <c r="F389" s="325"/>
      <c r="J389" s="325"/>
    </row>
    <row r="390" spans="1:10" s="326" customFormat="1" ht="17.25" customHeight="1" x14ac:dyDescent="0.2">
      <c r="A390" s="328"/>
      <c r="B390" s="325"/>
      <c r="C390" s="325"/>
      <c r="D390" s="325"/>
      <c r="E390" s="325"/>
      <c r="F390" s="325"/>
      <c r="J390" s="325"/>
    </row>
    <row r="391" spans="1:10" s="326" customFormat="1" ht="17.25" customHeight="1" x14ac:dyDescent="0.2">
      <c r="A391" s="328"/>
      <c r="B391" s="325"/>
      <c r="C391" s="325"/>
      <c r="D391" s="325"/>
      <c r="E391" s="325"/>
      <c r="F391" s="325"/>
      <c r="J391" s="325"/>
    </row>
    <row r="392" spans="1:10" s="326" customFormat="1" ht="17.25" customHeight="1" x14ac:dyDescent="0.2">
      <c r="A392" s="328"/>
      <c r="B392" s="325"/>
      <c r="C392" s="325"/>
      <c r="D392" s="325"/>
      <c r="E392" s="325"/>
      <c r="F392" s="325"/>
      <c r="J392" s="325"/>
    </row>
    <row r="393" spans="1:10" s="326" customFormat="1" ht="17.25" customHeight="1" x14ac:dyDescent="0.2">
      <c r="A393" s="328"/>
      <c r="B393" s="325"/>
      <c r="C393" s="325"/>
      <c r="D393" s="325"/>
      <c r="E393" s="325"/>
      <c r="F393" s="325"/>
      <c r="J393" s="325"/>
    </row>
    <row r="394" spans="1:10" s="326" customFormat="1" ht="17.25" customHeight="1" x14ac:dyDescent="0.2">
      <c r="A394" s="328"/>
      <c r="B394" s="325"/>
      <c r="C394" s="325"/>
      <c r="D394" s="325"/>
      <c r="E394" s="325"/>
      <c r="F394" s="325"/>
      <c r="J394" s="325"/>
    </row>
    <row r="395" spans="1:10" s="326" customFormat="1" ht="17.25" customHeight="1" x14ac:dyDescent="0.2">
      <c r="A395" s="328"/>
      <c r="B395" s="325"/>
      <c r="C395" s="325"/>
      <c r="D395" s="325"/>
      <c r="E395" s="325"/>
      <c r="F395" s="325"/>
      <c r="J395" s="325"/>
    </row>
    <row r="396" spans="1:10" s="326" customFormat="1" ht="17.25" customHeight="1" x14ac:dyDescent="0.2">
      <c r="A396" s="328"/>
      <c r="B396" s="325"/>
      <c r="C396" s="325"/>
      <c r="D396" s="325"/>
      <c r="E396" s="325"/>
      <c r="F396" s="325"/>
      <c r="J396" s="325"/>
    </row>
    <row r="397" spans="1:10" s="326" customFormat="1" ht="17.25" customHeight="1" x14ac:dyDescent="0.2">
      <c r="A397" s="328"/>
      <c r="B397" s="325"/>
      <c r="C397" s="325"/>
      <c r="D397" s="325"/>
      <c r="E397" s="325"/>
      <c r="F397" s="325"/>
      <c r="J397" s="325"/>
    </row>
    <row r="398" spans="1:10" s="326" customFormat="1" ht="17.25" customHeight="1" x14ac:dyDescent="0.2">
      <c r="A398" s="328"/>
      <c r="B398" s="325"/>
      <c r="C398" s="325"/>
      <c r="D398" s="325"/>
      <c r="E398" s="325"/>
      <c r="F398" s="325"/>
      <c r="J398" s="325"/>
    </row>
    <row r="399" spans="1:10" s="326" customFormat="1" ht="17.25" customHeight="1" x14ac:dyDescent="0.2">
      <c r="A399" s="328"/>
      <c r="B399" s="325"/>
      <c r="C399" s="325"/>
      <c r="D399" s="325"/>
      <c r="E399" s="325"/>
      <c r="F399" s="325"/>
      <c r="J399" s="325"/>
    </row>
    <row r="400" spans="1:10" s="326" customFormat="1" ht="17.25" customHeight="1" x14ac:dyDescent="0.2">
      <c r="A400" s="328"/>
      <c r="B400" s="325"/>
      <c r="C400" s="325"/>
      <c r="D400" s="325"/>
      <c r="E400" s="325"/>
      <c r="F400" s="325"/>
      <c r="J400" s="325"/>
    </row>
    <row r="401" spans="1:10" s="326" customFormat="1" ht="17.25" customHeight="1" x14ac:dyDescent="0.2">
      <c r="A401" s="328"/>
      <c r="B401" s="325"/>
      <c r="C401" s="325"/>
      <c r="D401" s="325"/>
      <c r="E401" s="325"/>
      <c r="F401" s="325"/>
      <c r="J401" s="325"/>
    </row>
    <row r="402" spans="1:10" s="326" customFormat="1" ht="17.25" customHeight="1" x14ac:dyDescent="0.2">
      <c r="A402" s="328"/>
      <c r="B402" s="325"/>
      <c r="C402" s="325"/>
      <c r="D402" s="325"/>
      <c r="E402" s="325"/>
      <c r="F402" s="325"/>
      <c r="J402" s="325"/>
    </row>
    <row r="403" spans="1:10" s="326" customFormat="1" ht="17.25" customHeight="1" x14ac:dyDescent="0.2">
      <c r="A403" s="328"/>
      <c r="B403" s="325"/>
      <c r="C403" s="325"/>
      <c r="D403" s="325"/>
      <c r="E403" s="325"/>
      <c r="F403" s="325"/>
      <c r="J403" s="325"/>
    </row>
    <row r="404" spans="1:10" s="326" customFormat="1" ht="17.25" customHeight="1" x14ac:dyDescent="0.2">
      <c r="A404" s="328"/>
      <c r="B404" s="325"/>
      <c r="C404" s="325"/>
      <c r="D404" s="325"/>
      <c r="E404" s="325"/>
      <c r="F404" s="325"/>
      <c r="J404" s="325"/>
    </row>
    <row r="405" spans="1:10" s="326" customFormat="1" ht="17.25" customHeight="1" x14ac:dyDescent="0.2">
      <c r="A405" s="328"/>
      <c r="B405" s="325"/>
      <c r="C405" s="325"/>
      <c r="D405" s="325"/>
      <c r="E405" s="325"/>
      <c r="F405" s="325"/>
      <c r="J405" s="325"/>
    </row>
    <row r="406" spans="1:10" s="326" customFormat="1" ht="17.25" customHeight="1" x14ac:dyDescent="0.2">
      <c r="A406" s="328"/>
      <c r="B406" s="325"/>
      <c r="C406" s="325"/>
      <c r="D406" s="325"/>
      <c r="E406" s="325"/>
      <c r="F406" s="325"/>
      <c r="J406" s="325"/>
    </row>
    <row r="407" spans="1:10" s="326" customFormat="1" ht="17.25" customHeight="1" x14ac:dyDescent="0.2">
      <c r="A407" s="328"/>
      <c r="B407" s="325"/>
      <c r="C407" s="325"/>
      <c r="D407" s="325"/>
      <c r="E407" s="325"/>
      <c r="F407" s="325"/>
      <c r="J407" s="325"/>
    </row>
    <row r="408" spans="1:10" s="326" customFormat="1" ht="17.25" customHeight="1" x14ac:dyDescent="0.2">
      <c r="A408" s="328"/>
      <c r="B408" s="325"/>
      <c r="C408" s="325"/>
      <c r="D408" s="325"/>
      <c r="E408" s="325"/>
      <c r="F408" s="325"/>
      <c r="J408" s="325"/>
    </row>
    <row r="409" spans="1:10" s="326" customFormat="1" ht="17.25" customHeight="1" x14ac:dyDescent="0.2">
      <c r="A409" s="328"/>
      <c r="B409" s="325"/>
      <c r="C409" s="325"/>
      <c r="D409" s="325"/>
      <c r="E409" s="325"/>
      <c r="F409" s="325"/>
      <c r="J409" s="325"/>
    </row>
    <row r="410" spans="1:10" s="326" customFormat="1" ht="17.25" customHeight="1" x14ac:dyDescent="0.2">
      <c r="A410" s="328"/>
      <c r="B410" s="325"/>
      <c r="C410" s="325"/>
      <c r="D410" s="325"/>
      <c r="E410" s="325"/>
      <c r="F410" s="325"/>
      <c r="J410" s="325"/>
    </row>
    <row r="411" spans="1:10" s="326" customFormat="1" ht="17.25" customHeight="1" x14ac:dyDescent="0.2">
      <c r="A411" s="328"/>
      <c r="B411" s="325"/>
      <c r="C411" s="325"/>
      <c r="D411" s="325"/>
      <c r="E411" s="325"/>
      <c r="F411" s="325"/>
      <c r="J411" s="325"/>
    </row>
    <row r="412" spans="1:10" s="326" customFormat="1" ht="17.25" customHeight="1" x14ac:dyDescent="0.2">
      <c r="A412" s="328"/>
      <c r="B412" s="325"/>
      <c r="C412" s="325"/>
      <c r="D412" s="325"/>
      <c r="E412" s="325"/>
      <c r="F412" s="325"/>
      <c r="J412" s="325"/>
    </row>
    <row r="413" spans="1:10" s="326" customFormat="1" ht="17.25" customHeight="1" x14ac:dyDescent="0.2">
      <c r="A413" s="328"/>
      <c r="B413" s="325"/>
      <c r="C413" s="325"/>
      <c r="D413" s="325"/>
      <c r="E413" s="325"/>
      <c r="F413" s="325"/>
      <c r="J413" s="325"/>
    </row>
    <row r="414" spans="1:10" s="326" customFormat="1" ht="17.25" customHeight="1" x14ac:dyDescent="0.2">
      <c r="A414" s="328"/>
      <c r="B414" s="325"/>
      <c r="C414" s="325"/>
      <c r="D414" s="325"/>
      <c r="E414" s="325"/>
      <c r="F414" s="325"/>
      <c r="J414" s="325"/>
    </row>
    <row r="415" spans="1:10" s="326" customFormat="1" ht="17.25" customHeight="1" x14ac:dyDescent="0.2">
      <c r="A415" s="328"/>
      <c r="B415" s="325"/>
      <c r="C415" s="325"/>
      <c r="D415" s="325"/>
      <c r="E415" s="325"/>
      <c r="F415" s="325"/>
      <c r="J415" s="325"/>
    </row>
    <row r="416" spans="1:10" s="326" customFormat="1" ht="17.25" customHeight="1" x14ac:dyDescent="0.2">
      <c r="A416" s="328"/>
      <c r="B416" s="325"/>
      <c r="C416" s="325"/>
      <c r="D416" s="325"/>
      <c r="E416" s="325"/>
      <c r="F416" s="325"/>
      <c r="J416" s="325"/>
    </row>
    <row r="417" spans="1:10" s="326" customFormat="1" ht="17.25" customHeight="1" x14ac:dyDescent="0.2">
      <c r="A417" s="328"/>
      <c r="B417" s="325"/>
      <c r="C417" s="325"/>
      <c r="D417" s="325"/>
      <c r="E417" s="325"/>
      <c r="F417" s="325"/>
      <c r="J417" s="325"/>
    </row>
    <row r="418" spans="1:10" s="326" customFormat="1" ht="17.25" customHeight="1" x14ac:dyDescent="0.2">
      <c r="A418" s="328"/>
      <c r="B418" s="325"/>
      <c r="C418" s="325"/>
      <c r="D418" s="325"/>
      <c r="E418" s="325"/>
      <c r="F418" s="325"/>
      <c r="J418" s="325"/>
    </row>
    <row r="419" spans="1:10" s="326" customFormat="1" ht="17.25" customHeight="1" x14ac:dyDescent="0.2">
      <c r="A419" s="328"/>
      <c r="B419" s="325"/>
      <c r="C419" s="325"/>
      <c r="D419" s="325"/>
      <c r="E419" s="325"/>
      <c r="F419" s="325"/>
      <c r="J419" s="325"/>
    </row>
    <row r="420" spans="1:10" s="326" customFormat="1" ht="17.25" customHeight="1" x14ac:dyDescent="0.2">
      <c r="A420" s="328"/>
      <c r="B420" s="325"/>
      <c r="C420" s="325"/>
      <c r="D420" s="325"/>
      <c r="E420" s="325"/>
      <c r="F420" s="325"/>
      <c r="J420" s="325"/>
    </row>
    <row r="421" spans="1:10" s="326" customFormat="1" ht="17.25" customHeight="1" x14ac:dyDescent="0.2">
      <c r="A421" s="328"/>
      <c r="B421" s="325"/>
      <c r="C421" s="325"/>
      <c r="D421" s="325"/>
      <c r="E421" s="325"/>
      <c r="F421" s="325"/>
      <c r="J421" s="325"/>
    </row>
    <row r="422" spans="1:10" s="326" customFormat="1" ht="17.25" customHeight="1" x14ac:dyDescent="0.2">
      <c r="A422" s="328"/>
      <c r="B422" s="325"/>
      <c r="C422" s="325"/>
      <c r="D422" s="325"/>
      <c r="E422" s="325"/>
      <c r="F422" s="325"/>
      <c r="J422" s="325"/>
    </row>
    <row r="423" spans="1:10" s="326" customFormat="1" ht="17.25" customHeight="1" x14ac:dyDescent="0.2">
      <c r="A423" s="328"/>
      <c r="B423" s="325"/>
      <c r="C423" s="325"/>
      <c r="D423" s="325"/>
      <c r="E423" s="325"/>
      <c r="F423" s="325"/>
      <c r="J423" s="325"/>
    </row>
    <row r="424" spans="1:10" s="326" customFormat="1" ht="17.25" customHeight="1" x14ac:dyDescent="0.2">
      <c r="A424" s="328"/>
      <c r="B424" s="325"/>
      <c r="C424" s="325"/>
      <c r="D424" s="325"/>
      <c r="E424" s="325"/>
      <c r="F424" s="325"/>
      <c r="J424" s="325"/>
    </row>
    <row r="425" spans="1:10" s="326" customFormat="1" ht="17.25" customHeight="1" x14ac:dyDescent="0.2">
      <c r="A425" s="328"/>
      <c r="B425" s="325"/>
      <c r="C425" s="325"/>
      <c r="D425" s="325"/>
      <c r="E425" s="325"/>
      <c r="F425" s="325"/>
      <c r="J425" s="325"/>
    </row>
    <row r="426" spans="1:10" s="326" customFormat="1" ht="17.25" customHeight="1" x14ac:dyDescent="0.2">
      <c r="A426" s="328"/>
      <c r="B426" s="325"/>
      <c r="C426" s="325"/>
      <c r="D426" s="325"/>
      <c r="E426" s="325"/>
      <c r="F426" s="325"/>
      <c r="J426" s="325"/>
    </row>
    <row r="427" spans="1:10" s="326" customFormat="1" ht="17.25" customHeight="1" x14ac:dyDescent="0.2">
      <c r="A427" s="328"/>
      <c r="B427" s="325"/>
      <c r="C427" s="325"/>
      <c r="D427" s="325"/>
      <c r="E427" s="325"/>
      <c r="F427" s="325"/>
      <c r="J427" s="325"/>
    </row>
    <row r="428" spans="1:10" s="326" customFormat="1" ht="17.25" customHeight="1" x14ac:dyDescent="0.2">
      <c r="A428" s="328"/>
      <c r="B428" s="325"/>
      <c r="C428" s="325"/>
      <c r="D428" s="325"/>
      <c r="E428" s="325"/>
      <c r="F428" s="325"/>
      <c r="J428" s="325"/>
    </row>
    <row r="429" spans="1:10" s="326" customFormat="1" ht="17.25" customHeight="1" x14ac:dyDescent="0.2">
      <c r="A429" s="328"/>
      <c r="B429" s="325"/>
      <c r="C429" s="325"/>
      <c r="D429" s="325"/>
      <c r="E429" s="325"/>
      <c r="F429" s="325"/>
      <c r="J429" s="325"/>
    </row>
    <row r="430" spans="1:10" s="326" customFormat="1" ht="17.25" customHeight="1" x14ac:dyDescent="0.2">
      <c r="A430" s="328"/>
      <c r="B430" s="325"/>
      <c r="C430" s="325"/>
      <c r="D430" s="325"/>
      <c r="E430" s="325"/>
      <c r="F430" s="325"/>
      <c r="J430" s="325"/>
    </row>
    <row r="431" spans="1:10" s="326" customFormat="1" ht="17.25" customHeight="1" x14ac:dyDescent="0.2">
      <c r="A431" s="328"/>
      <c r="B431" s="325"/>
      <c r="C431" s="325"/>
      <c r="D431" s="325"/>
      <c r="E431" s="325"/>
      <c r="F431" s="325"/>
      <c r="J431" s="325"/>
    </row>
    <row r="432" spans="1:10" s="326" customFormat="1" ht="17.25" customHeight="1" x14ac:dyDescent="0.2">
      <c r="A432" s="328"/>
      <c r="B432" s="325"/>
      <c r="C432" s="325"/>
      <c r="D432" s="325"/>
      <c r="E432" s="325"/>
      <c r="F432" s="325"/>
      <c r="J432" s="325"/>
    </row>
    <row r="433" spans="1:10" s="326" customFormat="1" ht="17.25" customHeight="1" x14ac:dyDescent="0.2">
      <c r="A433" s="328"/>
      <c r="B433" s="325"/>
      <c r="C433" s="325"/>
      <c r="D433" s="325"/>
      <c r="E433" s="325"/>
      <c r="F433" s="325"/>
      <c r="J433" s="325"/>
    </row>
    <row r="434" spans="1:10" s="326" customFormat="1" ht="17.25" customHeight="1" x14ac:dyDescent="0.2">
      <c r="A434" s="328"/>
      <c r="B434" s="325"/>
      <c r="C434" s="325"/>
      <c r="D434" s="325"/>
      <c r="E434" s="325"/>
      <c r="F434" s="325"/>
      <c r="J434" s="325"/>
    </row>
    <row r="435" spans="1:10" s="326" customFormat="1" ht="17.25" customHeight="1" x14ac:dyDescent="0.2">
      <c r="A435" s="328"/>
      <c r="B435" s="325"/>
      <c r="C435" s="325"/>
      <c r="D435" s="325"/>
      <c r="E435" s="325"/>
      <c r="F435" s="325"/>
      <c r="J435" s="325"/>
    </row>
    <row r="436" spans="1:10" s="326" customFormat="1" ht="17.25" customHeight="1" x14ac:dyDescent="0.2">
      <c r="A436" s="328"/>
      <c r="B436" s="325"/>
      <c r="C436" s="325"/>
      <c r="D436" s="325"/>
      <c r="E436" s="325"/>
      <c r="F436" s="325"/>
      <c r="J436" s="325"/>
    </row>
    <row r="437" spans="1:10" s="326" customFormat="1" ht="17.25" customHeight="1" x14ac:dyDescent="0.2">
      <c r="A437" s="328"/>
      <c r="B437" s="325"/>
      <c r="C437" s="325"/>
      <c r="D437" s="325"/>
      <c r="E437" s="325"/>
      <c r="F437" s="325"/>
      <c r="J437" s="325"/>
    </row>
    <row r="438" spans="1:10" s="326" customFormat="1" ht="17.25" customHeight="1" x14ac:dyDescent="0.2">
      <c r="A438" s="328"/>
      <c r="B438" s="325"/>
      <c r="C438" s="325"/>
      <c r="D438" s="325"/>
      <c r="E438" s="325"/>
      <c r="F438" s="325"/>
      <c r="J438" s="325"/>
    </row>
    <row r="439" spans="1:10" s="326" customFormat="1" ht="17.25" customHeight="1" x14ac:dyDescent="0.2">
      <c r="A439" s="328"/>
      <c r="B439" s="325"/>
      <c r="C439" s="325"/>
      <c r="D439" s="325"/>
      <c r="E439" s="325"/>
      <c r="F439" s="325"/>
      <c r="J439" s="325"/>
    </row>
    <row r="440" spans="1:10" s="326" customFormat="1" ht="17.25" customHeight="1" x14ac:dyDescent="0.2">
      <c r="A440" s="328"/>
      <c r="B440" s="325"/>
      <c r="C440" s="325"/>
      <c r="D440" s="325"/>
      <c r="E440" s="325"/>
      <c r="F440" s="325"/>
      <c r="J440" s="325"/>
    </row>
    <row r="441" spans="1:10" s="326" customFormat="1" ht="17.25" customHeight="1" x14ac:dyDescent="0.2">
      <c r="A441" s="328"/>
      <c r="B441" s="325"/>
      <c r="C441" s="325"/>
      <c r="D441" s="325"/>
      <c r="E441" s="325"/>
      <c r="F441" s="325"/>
      <c r="J441" s="325"/>
    </row>
    <row r="442" spans="1:10" s="326" customFormat="1" ht="17.25" customHeight="1" x14ac:dyDescent="0.2">
      <c r="A442" s="328"/>
      <c r="B442" s="325"/>
      <c r="C442" s="325"/>
      <c r="D442" s="325"/>
      <c r="E442" s="325"/>
      <c r="F442" s="325"/>
      <c r="J442" s="325"/>
    </row>
    <row r="443" spans="1:10" s="326" customFormat="1" ht="17.25" customHeight="1" x14ac:dyDescent="0.2">
      <c r="A443" s="328"/>
      <c r="B443" s="325"/>
      <c r="C443" s="325"/>
      <c r="D443" s="325"/>
      <c r="E443" s="325"/>
      <c r="F443" s="325"/>
      <c r="J443" s="325"/>
    </row>
    <row r="444" spans="1:10" s="326" customFormat="1" ht="17.25" customHeight="1" x14ac:dyDescent="0.2">
      <c r="A444" s="328"/>
      <c r="B444" s="325"/>
      <c r="C444" s="325"/>
      <c r="D444" s="325"/>
      <c r="E444" s="325"/>
      <c r="F444" s="325"/>
      <c r="J444" s="325"/>
    </row>
    <row r="445" spans="1:10" s="326" customFormat="1" ht="17.25" customHeight="1" x14ac:dyDescent="0.2">
      <c r="A445" s="328"/>
      <c r="B445" s="325"/>
      <c r="C445" s="325"/>
      <c r="D445" s="325"/>
      <c r="E445" s="325"/>
      <c r="F445" s="325"/>
      <c r="J445" s="325"/>
    </row>
    <row r="446" spans="1:10" s="326" customFormat="1" ht="17.25" customHeight="1" x14ac:dyDescent="0.2">
      <c r="A446" s="328"/>
      <c r="B446" s="325"/>
      <c r="C446" s="325"/>
      <c r="D446" s="325"/>
      <c r="E446" s="325"/>
      <c r="F446" s="325"/>
      <c r="J446" s="325"/>
    </row>
    <row r="447" spans="1:10" s="326" customFormat="1" ht="17.25" customHeight="1" x14ac:dyDescent="0.2">
      <c r="A447" s="328"/>
      <c r="B447" s="325"/>
      <c r="C447" s="325"/>
      <c r="D447" s="325"/>
      <c r="E447" s="325"/>
      <c r="F447" s="325"/>
      <c r="J447" s="325"/>
    </row>
    <row r="448" spans="1:10" s="326" customFormat="1" ht="17.25" customHeight="1" x14ac:dyDescent="0.2">
      <c r="A448" s="328"/>
      <c r="B448" s="325"/>
      <c r="C448" s="325"/>
      <c r="D448" s="325"/>
      <c r="E448" s="325"/>
      <c r="F448" s="325"/>
      <c r="J448" s="325"/>
    </row>
    <row r="449" spans="1:10" s="326" customFormat="1" ht="17.25" customHeight="1" x14ac:dyDescent="0.2">
      <c r="A449" s="328"/>
      <c r="B449" s="325"/>
      <c r="C449" s="325"/>
      <c r="D449" s="325"/>
      <c r="E449" s="325"/>
      <c r="F449" s="325"/>
      <c r="J449" s="325"/>
    </row>
    <row r="450" spans="1:10" s="326" customFormat="1" ht="17.25" customHeight="1" x14ac:dyDescent="0.2">
      <c r="A450" s="328"/>
      <c r="B450" s="325"/>
      <c r="C450" s="325"/>
      <c r="D450" s="325"/>
      <c r="E450" s="325"/>
      <c r="F450" s="325"/>
      <c r="J450" s="325"/>
    </row>
    <row r="451" spans="1:10" s="326" customFormat="1" ht="17.25" customHeight="1" x14ac:dyDescent="0.2">
      <c r="A451" s="328"/>
      <c r="B451" s="325"/>
      <c r="C451" s="325"/>
      <c r="D451" s="325"/>
      <c r="E451" s="325"/>
      <c r="F451" s="325"/>
      <c r="J451" s="325"/>
    </row>
    <row r="452" spans="1:10" s="326" customFormat="1" ht="17.25" customHeight="1" x14ac:dyDescent="0.2">
      <c r="A452" s="328"/>
      <c r="B452" s="325"/>
      <c r="C452" s="325"/>
      <c r="D452" s="325"/>
      <c r="E452" s="325"/>
      <c r="F452" s="325"/>
      <c r="J452" s="325"/>
    </row>
    <row r="453" spans="1:10" s="326" customFormat="1" ht="17.25" customHeight="1" x14ac:dyDescent="0.2">
      <c r="A453" s="328"/>
      <c r="B453" s="325"/>
      <c r="C453" s="325"/>
      <c r="D453" s="325"/>
      <c r="E453" s="325"/>
      <c r="F453" s="325"/>
      <c r="J453" s="325"/>
    </row>
    <row r="454" spans="1:10" s="326" customFormat="1" ht="17.25" customHeight="1" x14ac:dyDescent="0.2">
      <c r="A454" s="328"/>
      <c r="B454" s="325"/>
      <c r="C454" s="325"/>
      <c r="D454" s="325"/>
      <c r="E454" s="325"/>
      <c r="F454" s="325"/>
      <c r="J454" s="325"/>
    </row>
    <row r="455" spans="1:10" s="326" customFormat="1" ht="17.25" customHeight="1" x14ac:dyDescent="0.2">
      <c r="A455" s="328"/>
      <c r="B455" s="325"/>
      <c r="C455" s="325"/>
      <c r="D455" s="325"/>
      <c r="E455" s="325"/>
      <c r="F455" s="325"/>
      <c r="J455" s="325"/>
    </row>
    <row r="456" spans="1:10" s="326" customFormat="1" ht="17.25" customHeight="1" x14ac:dyDescent="0.2">
      <c r="A456" s="328"/>
      <c r="B456" s="325"/>
      <c r="C456" s="325"/>
      <c r="D456" s="325"/>
      <c r="E456" s="325"/>
      <c r="F456" s="325"/>
      <c r="J456" s="325"/>
    </row>
    <row r="457" spans="1:10" s="326" customFormat="1" ht="17.25" customHeight="1" x14ac:dyDescent="0.2">
      <c r="A457" s="328"/>
      <c r="B457" s="325"/>
      <c r="C457" s="325"/>
      <c r="D457" s="325"/>
      <c r="E457" s="325"/>
      <c r="F457" s="325"/>
      <c r="J457" s="325"/>
    </row>
    <row r="458" spans="1:10" s="326" customFormat="1" ht="17.25" customHeight="1" x14ac:dyDescent="0.2">
      <c r="A458" s="328"/>
      <c r="B458" s="325"/>
      <c r="C458" s="325"/>
      <c r="D458" s="325"/>
      <c r="E458" s="325"/>
      <c r="F458" s="325"/>
      <c r="J458" s="325"/>
    </row>
    <row r="459" spans="1:10" s="326" customFormat="1" ht="17.25" customHeight="1" x14ac:dyDescent="0.2">
      <c r="A459" s="328"/>
      <c r="B459" s="325"/>
      <c r="C459" s="325"/>
      <c r="D459" s="325"/>
      <c r="E459" s="325"/>
      <c r="F459" s="325"/>
      <c r="J459" s="325"/>
    </row>
    <row r="460" spans="1:10" s="326" customFormat="1" ht="17.25" customHeight="1" x14ac:dyDescent="0.2">
      <c r="A460" s="328"/>
      <c r="B460" s="325"/>
      <c r="C460" s="325"/>
      <c r="D460" s="325"/>
      <c r="E460" s="325"/>
      <c r="F460" s="325"/>
      <c r="J460" s="325"/>
    </row>
    <row r="461" spans="1:10" s="326" customFormat="1" ht="17.25" customHeight="1" x14ac:dyDescent="0.2">
      <c r="A461" s="328"/>
      <c r="B461" s="325"/>
      <c r="C461" s="325"/>
      <c r="D461" s="325"/>
      <c r="E461" s="325"/>
      <c r="F461" s="325"/>
      <c r="J461" s="325"/>
    </row>
    <row r="462" spans="1:10" s="326" customFormat="1" ht="17.25" customHeight="1" x14ac:dyDescent="0.2">
      <c r="A462" s="328"/>
      <c r="B462" s="325"/>
      <c r="C462" s="325"/>
      <c r="D462" s="325"/>
      <c r="E462" s="325"/>
      <c r="F462" s="325"/>
      <c r="J462" s="325"/>
    </row>
    <row r="463" spans="1:10" s="326" customFormat="1" ht="17.25" customHeight="1" x14ac:dyDescent="0.2">
      <c r="A463" s="328"/>
      <c r="B463" s="325"/>
      <c r="C463" s="325"/>
      <c r="D463" s="325"/>
      <c r="E463" s="325"/>
      <c r="F463" s="325"/>
      <c r="J463" s="325"/>
    </row>
    <row r="464" spans="1:10" s="326" customFormat="1" ht="17.25" customHeight="1" x14ac:dyDescent="0.2">
      <c r="A464" s="328"/>
      <c r="B464" s="325"/>
      <c r="C464" s="325"/>
      <c r="D464" s="325"/>
      <c r="E464" s="325"/>
      <c r="F464" s="325"/>
      <c r="J464" s="325"/>
    </row>
    <row r="465" spans="1:10" s="326" customFormat="1" ht="17.25" customHeight="1" x14ac:dyDescent="0.2">
      <c r="A465" s="328"/>
      <c r="B465" s="325"/>
      <c r="C465" s="325"/>
      <c r="D465" s="325"/>
      <c r="E465" s="325"/>
      <c r="F465" s="325"/>
      <c r="J465" s="325"/>
    </row>
    <row r="466" spans="1:10" s="326" customFormat="1" ht="17.25" customHeight="1" x14ac:dyDescent="0.2">
      <c r="A466" s="328"/>
      <c r="B466" s="325"/>
      <c r="C466" s="325"/>
      <c r="D466" s="325"/>
      <c r="E466" s="325"/>
      <c r="F466" s="325"/>
      <c r="J466" s="325"/>
    </row>
    <row r="467" spans="1:10" s="326" customFormat="1" ht="17.25" customHeight="1" x14ac:dyDescent="0.2">
      <c r="A467" s="328"/>
      <c r="B467" s="325"/>
      <c r="C467" s="325"/>
      <c r="D467" s="325"/>
      <c r="E467" s="325"/>
      <c r="F467" s="325"/>
      <c r="J467" s="325"/>
    </row>
    <row r="468" spans="1:10" s="326" customFormat="1" ht="17.25" customHeight="1" x14ac:dyDescent="0.2">
      <c r="A468" s="328"/>
      <c r="B468" s="325"/>
      <c r="C468" s="325"/>
      <c r="D468" s="325"/>
      <c r="E468" s="325"/>
      <c r="F468" s="325"/>
      <c r="J468" s="325"/>
    </row>
    <row r="469" spans="1:10" s="326" customFormat="1" ht="17.25" customHeight="1" x14ac:dyDescent="0.2">
      <c r="A469" s="328"/>
      <c r="B469" s="325"/>
      <c r="C469" s="325"/>
      <c r="D469" s="325"/>
      <c r="E469" s="325"/>
      <c r="F469" s="325"/>
      <c r="J469" s="325"/>
    </row>
    <row r="470" spans="1:10" s="326" customFormat="1" ht="17.25" customHeight="1" x14ac:dyDescent="0.2">
      <c r="A470" s="328"/>
      <c r="B470" s="325"/>
      <c r="C470" s="325"/>
      <c r="D470" s="325"/>
      <c r="E470" s="325"/>
      <c r="F470" s="325"/>
      <c r="J470" s="325"/>
    </row>
    <row r="471" spans="1:10" s="326" customFormat="1" ht="17.25" customHeight="1" x14ac:dyDescent="0.2">
      <c r="A471" s="328"/>
      <c r="B471" s="325"/>
      <c r="C471" s="325"/>
      <c r="D471" s="325"/>
      <c r="E471" s="325"/>
      <c r="F471" s="325"/>
      <c r="J471" s="325"/>
    </row>
    <row r="472" spans="1:10" s="326" customFormat="1" ht="17.25" customHeight="1" x14ac:dyDescent="0.2">
      <c r="A472" s="328"/>
      <c r="B472" s="325"/>
      <c r="C472" s="325"/>
      <c r="D472" s="325"/>
      <c r="E472" s="325"/>
      <c r="F472" s="325"/>
      <c r="J472" s="325"/>
    </row>
    <row r="473" spans="1:10" s="326" customFormat="1" ht="17.25" customHeight="1" x14ac:dyDescent="0.2">
      <c r="A473" s="328"/>
      <c r="B473" s="325"/>
      <c r="C473" s="325"/>
      <c r="D473" s="325"/>
      <c r="E473" s="325"/>
      <c r="F473" s="325"/>
      <c r="J473" s="325"/>
    </row>
    <row r="474" spans="1:10" s="326" customFormat="1" ht="17.25" customHeight="1" x14ac:dyDescent="0.2">
      <c r="A474" s="328"/>
      <c r="B474" s="325"/>
      <c r="C474" s="325"/>
      <c r="D474" s="325"/>
      <c r="E474" s="325"/>
      <c r="F474" s="325"/>
      <c r="J474" s="325"/>
    </row>
    <row r="475" spans="1:10" s="326" customFormat="1" ht="17.25" customHeight="1" x14ac:dyDescent="0.2">
      <c r="A475" s="328"/>
      <c r="B475" s="325"/>
      <c r="C475" s="325"/>
      <c r="D475" s="325"/>
      <c r="E475" s="325"/>
      <c r="F475" s="325"/>
      <c r="J475" s="325"/>
    </row>
    <row r="476" spans="1:10" s="326" customFormat="1" ht="17.25" customHeight="1" x14ac:dyDescent="0.2">
      <c r="A476" s="328"/>
      <c r="B476" s="325"/>
      <c r="C476" s="325"/>
      <c r="D476" s="325"/>
      <c r="E476" s="325"/>
      <c r="F476" s="325"/>
      <c r="J476" s="325"/>
    </row>
    <row r="477" spans="1:10" s="326" customFormat="1" ht="17.25" customHeight="1" x14ac:dyDescent="0.2">
      <c r="A477" s="328"/>
      <c r="B477" s="325"/>
      <c r="C477" s="325"/>
      <c r="D477" s="325"/>
      <c r="E477" s="325"/>
      <c r="F477" s="325"/>
      <c r="J477" s="325"/>
    </row>
    <row r="478" spans="1:10" s="326" customFormat="1" ht="17.25" customHeight="1" x14ac:dyDescent="0.2">
      <c r="A478" s="328"/>
      <c r="B478" s="325"/>
      <c r="C478" s="325"/>
      <c r="D478" s="325"/>
      <c r="E478" s="325"/>
      <c r="F478" s="325"/>
      <c r="J478" s="325"/>
    </row>
    <row r="479" spans="1:10" s="326" customFormat="1" ht="17.25" customHeight="1" x14ac:dyDescent="0.2">
      <c r="A479" s="328"/>
      <c r="B479" s="325"/>
      <c r="C479" s="325"/>
      <c r="D479" s="325"/>
      <c r="E479" s="325"/>
      <c r="F479" s="325"/>
      <c r="J479" s="325"/>
    </row>
    <row r="480" spans="1:10" s="326" customFormat="1" ht="17.25" customHeight="1" x14ac:dyDescent="0.2">
      <c r="A480" s="328"/>
      <c r="B480" s="325"/>
      <c r="C480" s="325"/>
      <c r="D480" s="325"/>
      <c r="E480" s="325"/>
      <c r="F480" s="325"/>
      <c r="J480" s="325"/>
    </row>
    <row r="481" spans="1:10" s="326" customFormat="1" ht="17.25" customHeight="1" x14ac:dyDescent="0.2">
      <c r="A481" s="328"/>
      <c r="B481" s="325"/>
      <c r="C481" s="325"/>
      <c r="D481" s="325"/>
      <c r="E481" s="325"/>
      <c r="F481" s="325"/>
      <c r="J481" s="325"/>
    </row>
    <row r="482" spans="1:10" s="326" customFormat="1" ht="17.25" customHeight="1" x14ac:dyDescent="0.2">
      <c r="A482" s="328"/>
      <c r="B482" s="325"/>
      <c r="C482" s="325"/>
      <c r="D482" s="325"/>
      <c r="E482" s="325"/>
      <c r="F482" s="325"/>
      <c r="J482" s="325"/>
    </row>
    <row r="483" spans="1:10" s="326" customFormat="1" ht="17.25" customHeight="1" x14ac:dyDescent="0.2">
      <c r="A483" s="328"/>
      <c r="B483" s="325"/>
      <c r="C483" s="325"/>
      <c r="D483" s="325"/>
      <c r="E483" s="325"/>
      <c r="F483" s="325"/>
      <c r="J483" s="325"/>
    </row>
    <row r="484" spans="1:10" s="326" customFormat="1" ht="17.25" customHeight="1" x14ac:dyDescent="0.2">
      <c r="A484" s="328"/>
      <c r="B484" s="325"/>
      <c r="C484" s="325"/>
      <c r="D484" s="325"/>
      <c r="E484" s="325"/>
      <c r="F484" s="325"/>
      <c r="J484" s="325"/>
    </row>
    <row r="485" spans="1:10" s="326" customFormat="1" ht="17.25" customHeight="1" x14ac:dyDescent="0.2">
      <c r="A485" s="328"/>
      <c r="B485" s="325"/>
      <c r="C485" s="325"/>
      <c r="D485" s="325"/>
      <c r="E485" s="325"/>
      <c r="F485" s="325"/>
      <c r="J485" s="325"/>
    </row>
    <row r="486" spans="1:10" s="326" customFormat="1" ht="17.25" customHeight="1" x14ac:dyDescent="0.2">
      <c r="A486" s="328"/>
      <c r="B486" s="325"/>
      <c r="C486" s="325"/>
      <c r="D486" s="325"/>
      <c r="E486" s="325"/>
      <c r="F486" s="325"/>
      <c r="J486" s="325"/>
    </row>
    <row r="487" spans="1:10" s="326" customFormat="1" ht="17.25" customHeight="1" x14ac:dyDescent="0.2">
      <c r="A487" s="328"/>
      <c r="B487" s="325"/>
      <c r="C487" s="325"/>
      <c r="D487" s="325"/>
      <c r="E487" s="325"/>
      <c r="F487" s="325"/>
      <c r="J487" s="325"/>
    </row>
    <row r="488" spans="1:10" s="326" customFormat="1" ht="17.25" customHeight="1" x14ac:dyDescent="0.2">
      <c r="A488" s="328"/>
      <c r="B488" s="325"/>
      <c r="C488" s="325"/>
      <c r="D488" s="325"/>
      <c r="E488" s="325"/>
      <c r="F488" s="325"/>
      <c r="J488" s="325"/>
    </row>
    <row r="489" spans="1:10" s="326" customFormat="1" ht="17.25" customHeight="1" x14ac:dyDescent="0.2">
      <c r="A489" s="328"/>
      <c r="B489" s="325"/>
      <c r="C489" s="325"/>
      <c r="D489" s="325"/>
      <c r="E489" s="325"/>
      <c r="F489" s="325"/>
      <c r="J489" s="325"/>
    </row>
    <row r="490" spans="1:10" s="326" customFormat="1" ht="17.25" customHeight="1" x14ac:dyDescent="0.2">
      <c r="A490" s="328"/>
      <c r="B490" s="325"/>
      <c r="C490" s="325"/>
      <c r="D490" s="325"/>
      <c r="E490" s="325"/>
      <c r="F490" s="325"/>
      <c r="J490" s="325"/>
    </row>
    <row r="491" spans="1:10" s="326" customFormat="1" ht="17.25" customHeight="1" x14ac:dyDescent="0.2">
      <c r="A491" s="328"/>
      <c r="B491" s="325"/>
      <c r="C491" s="325"/>
      <c r="D491" s="325"/>
      <c r="E491" s="325"/>
      <c r="F491" s="325"/>
      <c r="J491" s="325"/>
    </row>
    <row r="492" spans="1:10" s="326" customFormat="1" ht="17.25" customHeight="1" x14ac:dyDescent="0.2">
      <c r="A492" s="328"/>
      <c r="B492" s="325"/>
      <c r="C492" s="325"/>
      <c r="D492" s="325"/>
      <c r="E492" s="325"/>
      <c r="F492" s="325"/>
      <c r="J492" s="325"/>
    </row>
    <row r="493" spans="1:10" s="326" customFormat="1" ht="17.25" customHeight="1" x14ac:dyDescent="0.2">
      <c r="A493" s="328"/>
      <c r="B493" s="325"/>
      <c r="C493" s="325"/>
      <c r="D493" s="325"/>
      <c r="E493" s="325"/>
      <c r="F493" s="325"/>
      <c r="J493" s="325"/>
    </row>
    <row r="494" spans="1:10" s="326" customFormat="1" ht="17.25" customHeight="1" x14ac:dyDescent="0.2">
      <c r="A494" s="328"/>
      <c r="B494" s="325"/>
      <c r="C494" s="325"/>
      <c r="D494" s="325"/>
      <c r="E494" s="325"/>
      <c r="F494" s="325"/>
      <c r="J494" s="325"/>
    </row>
    <row r="495" spans="1:10" s="326" customFormat="1" ht="17.25" customHeight="1" x14ac:dyDescent="0.2">
      <c r="A495" s="328"/>
      <c r="B495" s="325"/>
      <c r="C495" s="325"/>
      <c r="D495" s="325"/>
      <c r="E495" s="325"/>
      <c r="F495" s="325"/>
      <c r="J495" s="325"/>
    </row>
    <row r="496" spans="1:10" s="326" customFormat="1" ht="17.25" customHeight="1" x14ac:dyDescent="0.2">
      <c r="A496" s="328"/>
      <c r="B496" s="325"/>
      <c r="C496" s="325"/>
      <c r="D496" s="325"/>
      <c r="E496" s="325"/>
      <c r="F496" s="325"/>
      <c r="J496" s="325"/>
    </row>
    <row r="497" spans="1:10" s="326" customFormat="1" ht="17.25" customHeight="1" x14ac:dyDescent="0.2">
      <c r="A497" s="328"/>
      <c r="B497" s="325"/>
      <c r="C497" s="325"/>
      <c r="D497" s="325"/>
      <c r="E497" s="325"/>
      <c r="F497" s="325"/>
      <c r="J497" s="325"/>
    </row>
    <row r="498" spans="1:10" s="326" customFormat="1" ht="17.25" customHeight="1" x14ac:dyDescent="0.2">
      <c r="A498" s="328"/>
      <c r="B498" s="325"/>
      <c r="C498" s="325"/>
      <c r="D498" s="325"/>
      <c r="E498" s="325"/>
      <c r="F498" s="325"/>
      <c r="J498" s="325"/>
    </row>
    <row r="499" spans="1:10" s="326" customFormat="1" ht="17.25" customHeight="1" x14ac:dyDescent="0.2">
      <c r="A499" s="328"/>
      <c r="B499" s="325"/>
      <c r="C499" s="325"/>
      <c r="D499" s="325"/>
      <c r="E499" s="325"/>
      <c r="F499" s="325"/>
      <c r="J499" s="325"/>
    </row>
    <row r="500" spans="1:10" s="326" customFormat="1" ht="17.25" customHeight="1" x14ac:dyDescent="0.2">
      <c r="A500" s="328"/>
      <c r="B500" s="325"/>
      <c r="C500" s="325"/>
      <c r="D500" s="325"/>
      <c r="E500" s="325"/>
      <c r="F500" s="325"/>
      <c r="J500" s="325"/>
    </row>
    <row r="501" spans="1:10" s="326" customFormat="1" ht="17.25" customHeight="1" x14ac:dyDescent="0.2">
      <c r="A501" s="328"/>
      <c r="B501" s="325"/>
      <c r="C501" s="325"/>
      <c r="D501" s="325"/>
      <c r="E501" s="325"/>
      <c r="F501" s="325"/>
      <c r="J501" s="325"/>
    </row>
    <row r="502" spans="1:10" s="326" customFormat="1" ht="17.25" customHeight="1" x14ac:dyDescent="0.2">
      <c r="A502" s="328"/>
      <c r="B502" s="325"/>
      <c r="C502" s="325"/>
      <c r="D502" s="325"/>
      <c r="E502" s="325"/>
      <c r="F502" s="325"/>
      <c r="J502" s="325"/>
    </row>
    <row r="503" spans="1:10" s="326" customFormat="1" ht="17.25" customHeight="1" x14ac:dyDescent="0.2">
      <c r="A503" s="328"/>
      <c r="B503" s="325"/>
      <c r="C503" s="325"/>
      <c r="D503" s="325"/>
      <c r="E503" s="325"/>
      <c r="F503" s="325"/>
      <c r="J503" s="325"/>
    </row>
    <row r="504" spans="1:10" s="326" customFormat="1" ht="17.25" customHeight="1" x14ac:dyDescent="0.2">
      <c r="A504" s="328"/>
      <c r="B504" s="325"/>
      <c r="C504" s="325"/>
      <c r="D504" s="325"/>
      <c r="E504" s="325"/>
      <c r="F504" s="325"/>
      <c r="J504" s="325"/>
    </row>
    <row r="505" spans="1:10" s="326" customFormat="1" ht="17.25" customHeight="1" x14ac:dyDescent="0.2">
      <c r="A505" s="328"/>
      <c r="B505" s="325"/>
      <c r="C505" s="325"/>
      <c r="D505" s="325"/>
      <c r="E505" s="325"/>
      <c r="F505" s="325"/>
      <c r="J505" s="325"/>
    </row>
    <row r="506" spans="1:10" s="326" customFormat="1" ht="17.25" customHeight="1" x14ac:dyDescent="0.2">
      <c r="A506" s="328"/>
      <c r="B506" s="325"/>
      <c r="C506" s="325"/>
      <c r="D506" s="325"/>
      <c r="E506" s="325"/>
      <c r="F506" s="325"/>
      <c r="J506" s="325"/>
    </row>
    <row r="507" spans="1:10" s="326" customFormat="1" ht="17.25" customHeight="1" x14ac:dyDescent="0.2">
      <c r="A507" s="328"/>
      <c r="B507" s="325"/>
      <c r="C507" s="325"/>
      <c r="D507" s="325"/>
      <c r="E507" s="325"/>
      <c r="F507" s="325"/>
      <c r="J507" s="325"/>
    </row>
    <row r="508" spans="1:10" s="326" customFormat="1" ht="17.25" customHeight="1" x14ac:dyDescent="0.2">
      <c r="A508" s="328"/>
      <c r="B508" s="325"/>
      <c r="C508" s="325"/>
      <c r="D508" s="325"/>
      <c r="E508" s="325"/>
      <c r="F508" s="325"/>
      <c r="J508" s="325"/>
    </row>
    <row r="509" spans="1:10" s="326" customFormat="1" ht="17.25" customHeight="1" x14ac:dyDescent="0.2">
      <c r="A509" s="328"/>
      <c r="B509" s="325"/>
      <c r="C509" s="325"/>
      <c r="D509" s="325"/>
      <c r="E509" s="325"/>
      <c r="F509" s="325"/>
      <c r="J509" s="325"/>
    </row>
    <row r="510" spans="1:10" s="326" customFormat="1" ht="17.25" customHeight="1" x14ac:dyDescent="0.2">
      <c r="A510" s="328"/>
      <c r="B510" s="325"/>
      <c r="C510" s="325"/>
      <c r="D510" s="325"/>
      <c r="E510" s="325"/>
      <c r="F510" s="325"/>
      <c r="J510" s="325"/>
    </row>
    <row r="511" spans="1:10" s="326" customFormat="1" ht="17.25" customHeight="1" x14ac:dyDescent="0.2">
      <c r="A511" s="328"/>
      <c r="B511" s="325"/>
      <c r="C511" s="325"/>
      <c r="D511" s="325"/>
      <c r="E511" s="325"/>
      <c r="F511" s="325"/>
      <c r="J511" s="325"/>
    </row>
    <row r="512" spans="1:10" s="326" customFormat="1" ht="17.25" customHeight="1" x14ac:dyDescent="0.2">
      <c r="A512" s="328"/>
      <c r="B512" s="325"/>
      <c r="C512" s="325"/>
      <c r="D512" s="325"/>
      <c r="E512" s="325"/>
      <c r="F512" s="325"/>
      <c r="J512" s="325"/>
    </row>
    <row r="513" spans="1:10" s="326" customFormat="1" ht="17.25" customHeight="1" x14ac:dyDescent="0.2">
      <c r="A513" s="328"/>
      <c r="B513" s="325"/>
      <c r="C513" s="325"/>
      <c r="D513" s="325"/>
      <c r="E513" s="325"/>
      <c r="F513" s="325"/>
      <c r="J513" s="325"/>
    </row>
    <row r="514" spans="1:10" s="326" customFormat="1" ht="17.25" customHeight="1" x14ac:dyDescent="0.2">
      <c r="A514" s="328"/>
      <c r="B514" s="325"/>
      <c r="C514" s="325"/>
      <c r="D514" s="325"/>
      <c r="E514" s="325"/>
      <c r="F514" s="325"/>
      <c r="J514" s="325"/>
    </row>
    <row r="515" spans="1:10" s="326" customFormat="1" ht="17.25" customHeight="1" x14ac:dyDescent="0.2">
      <c r="A515" s="328"/>
      <c r="B515" s="325"/>
      <c r="C515" s="325"/>
      <c r="D515" s="325"/>
      <c r="E515" s="325"/>
      <c r="F515" s="325"/>
      <c r="J515" s="325"/>
    </row>
    <row r="516" spans="1:10" s="326" customFormat="1" ht="17.25" customHeight="1" x14ac:dyDescent="0.2">
      <c r="A516" s="328"/>
      <c r="B516" s="325"/>
      <c r="C516" s="325"/>
      <c r="D516" s="325"/>
      <c r="E516" s="325"/>
      <c r="F516" s="325"/>
      <c r="J516" s="325"/>
    </row>
    <row r="517" spans="1:10" s="326" customFormat="1" ht="17.25" customHeight="1" x14ac:dyDescent="0.2">
      <c r="A517" s="328"/>
      <c r="B517" s="325"/>
      <c r="C517" s="325"/>
      <c r="D517" s="325"/>
      <c r="E517" s="325"/>
      <c r="F517" s="325"/>
      <c r="J517" s="325"/>
    </row>
    <row r="518" spans="1:10" s="326" customFormat="1" ht="17.25" customHeight="1" x14ac:dyDescent="0.2">
      <c r="A518" s="328"/>
      <c r="B518" s="325"/>
      <c r="C518" s="325"/>
      <c r="D518" s="325"/>
      <c r="E518" s="325"/>
      <c r="F518" s="325"/>
      <c r="J518" s="325"/>
    </row>
    <row r="519" spans="1:10" s="326" customFormat="1" ht="17.25" customHeight="1" x14ac:dyDescent="0.2">
      <c r="A519" s="328"/>
      <c r="B519" s="325"/>
      <c r="C519" s="325"/>
      <c r="D519" s="325"/>
      <c r="E519" s="325"/>
      <c r="F519" s="325"/>
      <c r="J519" s="325"/>
    </row>
    <row r="520" spans="1:10" s="326" customFormat="1" ht="17.25" customHeight="1" x14ac:dyDescent="0.2">
      <c r="A520" s="328"/>
      <c r="B520" s="325"/>
      <c r="C520" s="325"/>
      <c r="D520" s="325"/>
      <c r="E520" s="325"/>
      <c r="F520" s="325"/>
      <c r="J520" s="325"/>
    </row>
    <row r="521" spans="1:10" s="326" customFormat="1" ht="17.25" customHeight="1" x14ac:dyDescent="0.2">
      <c r="A521" s="328"/>
      <c r="B521" s="325"/>
      <c r="C521" s="325"/>
      <c r="D521" s="325"/>
      <c r="E521" s="325"/>
      <c r="F521" s="325"/>
      <c r="J521" s="325"/>
    </row>
    <row r="522" spans="1:10" s="326" customFormat="1" ht="17.25" customHeight="1" x14ac:dyDescent="0.2">
      <c r="A522" s="328"/>
      <c r="B522" s="325"/>
      <c r="C522" s="325"/>
      <c r="D522" s="325"/>
      <c r="E522" s="325"/>
      <c r="F522" s="325"/>
      <c r="J522" s="325"/>
    </row>
    <row r="523" spans="1:10" s="326" customFormat="1" ht="17.25" customHeight="1" x14ac:dyDescent="0.2">
      <c r="A523" s="328"/>
      <c r="B523" s="325"/>
      <c r="C523" s="325"/>
      <c r="D523" s="325"/>
      <c r="E523" s="325"/>
      <c r="F523" s="325"/>
      <c r="J523" s="325"/>
    </row>
    <row r="524" spans="1:10" s="326" customFormat="1" ht="17.25" customHeight="1" x14ac:dyDescent="0.2">
      <c r="A524" s="328"/>
      <c r="B524" s="325"/>
      <c r="C524" s="325"/>
      <c r="D524" s="325"/>
      <c r="E524" s="325"/>
      <c r="F524" s="325"/>
      <c r="J524" s="325"/>
    </row>
    <row r="525" spans="1:10" s="326" customFormat="1" ht="17.25" customHeight="1" x14ac:dyDescent="0.2">
      <c r="A525" s="328"/>
      <c r="B525" s="325"/>
      <c r="C525" s="325"/>
      <c r="D525" s="325"/>
      <c r="E525" s="325"/>
      <c r="F525" s="325"/>
      <c r="J525" s="325"/>
    </row>
    <row r="526" spans="1:10" s="326" customFormat="1" ht="17.25" customHeight="1" x14ac:dyDescent="0.2">
      <c r="A526" s="328"/>
      <c r="B526" s="325"/>
      <c r="C526" s="325"/>
      <c r="D526" s="325"/>
      <c r="E526" s="325"/>
      <c r="F526" s="325"/>
      <c r="J526" s="325"/>
    </row>
    <row r="527" spans="1:10" s="326" customFormat="1" ht="17.25" customHeight="1" x14ac:dyDescent="0.2">
      <c r="A527" s="328"/>
      <c r="B527" s="325"/>
      <c r="C527" s="325"/>
      <c r="D527" s="325"/>
      <c r="E527" s="325"/>
      <c r="F527" s="325"/>
      <c r="J527" s="325"/>
    </row>
    <row r="528" spans="1:10" s="326" customFormat="1" ht="17.25" customHeight="1" x14ac:dyDescent="0.2">
      <c r="A528" s="328"/>
      <c r="B528" s="325"/>
      <c r="C528" s="325"/>
      <c r="D528" s="325"/>
      <c r="E528" s="325"/>
      <c r="F528" s="325"/>
      <c r="J528" s="325"/>
    </row>
    <row r="529" spans="1:10" s="326" customFormat="1" ht="17.25" customHeight="1" x14ac:dyDescent="0.2">
      <c r="A529" s="328"/>
      <c r="B529" s="325"/>
      <c r="C529" s="325"/>
      <c r="D529" s="325"/>
      <c r="E529" s="325"/>
      <c r="F529" s="325"/>
      <c r="J529" s="325"/>
    </row>
    <row r="530" spans="1:10" s="326" customFormat="1" ht="17.25" customHeight="1" x14ac:dyDescent="0.2">
      <c r="A530" s="328"/>
      <c r="B530" s="325"/>
      <c r="C530" s="325"/>
      <c r="D530" s="325"/>
      <c r="E530" s="325"/>
      <c r="F530" s="325"/>
      <c r="J530" s="325"/>
    </row>
    <row r="531" spans="1:10" s="326" customFormat="1" ht="17.25" customHeight="1" x14ac:dyDescent="0.2">
      <c r="A531" s="328"/>
      <c r="B531" s="325"/>
      <c r="C531" s="325"/>
      <c r="D531" s="325"/>
      <c r="E531" s="325"/>
      <c r="F531" s="325"/>
      <c r="J531" s="325"/>
    </row>
    <row r="532" spans="1:10" s="326" customFormat="1" ht="17.25" customHeight="1" x14ac:dyDescent="0.2">
      <c r="A532" s="328"/>
      <c r="B532" s="325"/>
      <c r="C532" s="325"/>
      <c r="D532" s="325"/>
      <c r="E532" s="325"/>
      <c r="F532" s="325"/>
      <c r="J532" s="325"/>
    </row>
    <row r="533" spans="1:10" s="326" customFormat="1" ht="17.25" customHeight="1" x14ac:dyDescent="0.2">
      <c r="A533" s="328"/>
      <c r="B533" s="325"/>
      <c r="C533" s="325"/>
      <c r="D533" s="325"/>
      <c r="E533" s="325"/>
      <c r="F533" s="325"/>
      <c r="J533" s="325"/>
    </row>
    <row r="534" spans="1:10" s="326" customFormat="1" ht="17.25" customHeight="1" x14ac:dyDescent="0.2">
      <c r="A534" s="328"/>
      <c r="B534" s="325"/>
      <c r="C534" s="325"/>
      <c r="D534" s="325"/>
      <c r="E534" s="325"/>
      <c r="F534" s="325"/>
      <c r="J534" s="325"/>
    </row>
    <row r="535" spans="1:10" s="326" customFormat="1" ht="17.25" customHeight="1" x14ac:dyDescent="0.2">
      <c r="A535" s="328"/>
      <c r="B535" s="325"/>
      <c r="C535" s="325"/>
      <c r="D535" s="325"/>
      <c r="E535" s="325"/>
      <c r="F535" s="325"/>
      <c r="J535" s="325"/>
    </row>
    <row r="536" spans="1:10" s="326" customFormat="1" ht="17.25" customHeight="1" x14ac:dyDescent="0.2">
      <c r="A536" s="328"/>
      <c r="B536" s="325"/>
      <c r="C536" s="325"/>
      <c r="D536" s="325"/>
      <c r="E536" s="325"/>
      <c r="F536" s="325"/>
      <c r="J536" s="325"/>
    </row>
    <row r="537" spans="1:10" s="326" customFormat="1" ht="17.25" customHeight="1" x14ac:dyDescent="0.2">
      <c r="A537" s="328"/>
      <c r="B537" s="325"/>
      <c r="C537" s="325"/>
      <c r="D537" s="325"/>
      <c r="E537" s="325"/>
      <c r="F537" s="325"/>
      <c r="J537" s="325"/>
    </row>
    <row r="538" spans="1:10" s="326" customFormat="1" ht="17.25" customHeight="1" x14ac:dyDescent="0.2">
      <c r="A538" s="328"/>
      <c r="B538" s="325"/>
      <c r="C538" s="325"/>
      <c r="D538" s="325"/>
      <c r="E538" s="325"/>
      <c r="F538" s="325"/>
      <c r="J538" s="325"/>
    </row>
    <row r="539" spans="1:10" s="326" customFormat="1" ht="17.25" customHeight="1" x14ac:dyDescent="0.2">
      <c r="A539" s="328"/>
      <c r="B539" s="325"/>
      <c r="C539" s="325"/>
      <c r="D539" s="325"/>
      <c r="E539" s="325"/>
      <c r="F539" s="325"/>
      <c r="J539" s="325"/>
    </row>
    <row r="540" spans="1:10" s="326" customFormat="1" ht="17.25" customHeight="1" x14ac:dyDescent="0.2">
      <c r="A540" s="328"/>
      <c r="B540" s="325"/>
      <c r="C540" s="325"/>
      <c r="D540" s="325"/>
      <c r="E540" s="325"/>
      <c r="F540" s="325"/>
      <c r="J540" s="325"/>
    </row>
    <row r="541" spans="1:10" s="326" customFormat="1" ht="17.25" customHeight="1" x14ac:dyDescent="0.2">
      <c r="A541" s="328"/>
      <c r="B541" s="325"/>
      <c r="C541" s="325"/>
      <c r="D541" s="325"/>
      <c r="E541" s="325"/>
      <c r="F541" s="325"/>
      <c r="J541" s="325"/>
    </row>
    <row r="542" spans="1:10" s="326" customFormat="1" ht="17.25" customHeight="1" x14ac:dyDescent="0.2">
      <c r="A542" s="328"/>
      <c r="B542" s="325"/>
      <c r="C542" s="325"/>
      <c r="D542" s="325"/>
      <c r="E542" s="325"/>
      <c r="F542" s="325"/>
      <c r="J542" s="325"/>
    </row>
    <row r="543" spans="1:10" s="326" customFormat="1" ht="17.25" customHeight="1" x14ac:dyDescent="0.2">
      <c r="A543" s="328"/>
      <c r="B543" s="325"/>
      <c r="C543" s="325"/>
      <c r="D543" s="325"/>
      <c r="E543" s="325"/>
      <c r="F543" s="325"/>
      <c r="J543" s="325"/>
    </row>
    <row r="544" spans="1:10" s="326" customFormat="1" ht="17.25" customHeight="1" x14ac:dyDescent="0.2">
      <c r="A544" s="328"/>
      <c r="B544" s="325"/>
      <c r="C544" s="325"/>
      <c r="D544" s="325"/>
      <c r="E544" s="325"/>
      <c r="F544" s="325"/>
      <c r="J544" s="325"/>
    </row>
    <row r="545" spans="1:10" s="326" customFormat="1" ht="17.25" customHeight="1" x14ac:dyDescent="0.2">
      <c r="A545" s="328"/>
      <c r="B545" s="325"/>
      <c r="C545" s="325"/>
      <c r="D545" s="325"/>
      <c r="E545" s="325"/>
      <c r="F545" s="325"/>
      <c r="J545" s="325"/>
    </row>
    <row r="546" spans="1:10" s="326" customFormat="1" ht="17.25" customHeight="1" x14ac:dyDescent="0.2">
      <c r="A546" s="328"/>
      <c r="B546" s="325"/>
      <c r="C546" s="325"/>
      <c r="D546" s="325"/>
      <c r="E546" s="325"/>
      <c r="F546" s="325"/>
      <c r="J546" s="325"/>
    </row>
    <row r="547" spans="1:10" s="326" customFormat="1" ht="17.25" customHeight="1" x14ac:dyDescent="0.2">
      <c r="A547" s="328"/>
      <c r="B547" s="325"/>
      <c r="C547" s="325"/>
      <c r="D547" s="325"/>
      <c r="E547" s="325"/>
      <c r="F547" s="325"/>
      <c r="J547" s="325"/>
    </row>
    <row r="548" spans="1:10" s="326" customFormat="1" ht="17.25" customHeight="1" x14ac:dyDescent="0.2">
      <c r="A548" s="328"/>
      <c r="B548" s="325"/>
      <c r="C548" s="325"/>
      <c r="D548" s="325"/>
      <c r="E548" s="325"/>
      <c r="F548" s="325"/>
      <c r="J548" s="325"/>
    </row>
    <row r="549" spans="1:10" s="326" customFormat="1" ht="17.25" customHeight="1" x14ac:dyDescent="0.2">
      <c r="A549" s="328"/>
      <c r="B549" s="325"/>
      <c r="C549" s="325"/>
      <c r="D549" s="325"/>
      <c r="E549" s="325"/>
      <c r="F549" s="325"/>
      <c r="J549" s="325"/>
    </row>
    <row r="550" spans="1:10" s="326" customFormat="1" ht="17.25" customHeight="1" x14ac:dyDescent="0.2">
      <c r="A550" s="328"/>
      <c r="B550" s="325"/>
      <c r="C550" s="325"/>
      <c r="D550" s="325"/>
      <c r="E550" s="325"/>
      <c r="F550" s="325"/>
      <c r="J550" s="325"/>
    </row>
    <row r="551" spans="1:10" s="326" customFormat="1" ht="17.25" customHeight="1" x14ac:dyDescent="0.2">
      <c r="A551" s="328"/>
      <c r="B551" s="325"/>
      <c r="C551" s="325"/>
      <c r="D551" s="325"/>
      <c r="E551" s="325"/>
      <c r="F551" s="325"/>
      <c r="J551" s="325"/>
    </row>
    <row r="552" spans="1:10" s="326" customFormat="1" ht="17.25" customHeight="1" x14ac:dyDescent="0.2">
      <c r="A552" s="328"/>
      <c r="B552" s="325"/>
      <c r="C552" s="325"/>
      <c r="D552" s="325"/>
      <c r="E552" s="325"/>
      <c r="F552" s="325"/>
      <c r="J552" s="325"/>
    </row>
    <row r="553" spans="1:10" s="326" customFormat="1" ht="17.25" customHeight="1" x14ac:dyDescent="0.2">
      <c r="A553" s="328"/>
      <c r="B553" s="325"/>
      <c r="C553" s="325"/>
      <c r="D553" s="325"/>
      <c r="E553" s="325"/>
      <c r="F553" s="325"/>
      <c r="J553" s="325"/>
    </row>
    <row r="554" spans="1:10" s="326" customFormat="1" ht="17.25" customHeight="1" x14ac:dyDescent="0.2">
      <c r="A554" s="328"/>
      <c r="B554" s="325"/>
      <c r="C554" s="325"/>
      <c r="D554" s="325"/>
      <c r="E554" s="325"/>
      <c r="F554" s="325"/>
      <c r="J554" s="325"/>
    </row>
    <row r="555" spans="1:10" s="326" customFormat="1" ht="17.25" customHeight="1" x14ac:dyDescent="0.2">
      <c r="A555" s="328"/>
      <c r="B555" s="325"/>
      <c r="C555" s="325"/>
      <c r="D555" s="325"/>
      <c r="E555" s="325"/>
      <c r="F555" s="325"/>
      <c r="J555" s="325"/>
    </row>
    <row r="556" spans="1:10" s="326" customFormat="1" ht="17.25" customHeight="1" x14ac:dyDescent="0.2">
      <c r="A556" s="328"/>
      <c r="B556" s="325"/>
      <c r="C556" s="325"/>
      <c r="D556" s="325"/>
      <c r="E556" s="325"/>
      <c r="F556" s="325"/>
      <c r="J556" s="325"/>
    </row>
    <row r="557" spans="1:10" s="326" customFormat="1" ht="17.25" customHeight="1" x14ac:dyDescent="0.2">
      <c r="A557" s="328"/>
      <c r="B557" s="325"/>
      <c r="C557" s="325"/>
      <c r="D557" s="325"/>
      <c r="E557" s="325"/>
      <c r="F557" s="325"/>
      <c r="J557" s="325"/>
    </row>
    <row r="558" spans="1:10" s="326" customFormat="1" ht="17.25" customHeight="1" x14ac:dyDescent="0.2">
      <c r="A558" s="328"/>
      <c r="B558" s="325"/>
      <c r="C558" s="325"/>
      <c r="D558" s="325"/>
      <c r="E558" s="325"/>
      <c r="F558" s="325"/>
      <c r="J558" s="325"/>
    </row>
    <row r="559" spans="1:10" s="326" customFormat="1" ht="17.25" customHeight="1" x14ac:dyDescent="0.2">
      <c r="A559" s="328"/>
      <c r="B559" s="325"/>
      <c r="C559" s="325"/>
      <c r="D559" s="325"/>
      <c r="E559" s="325"/>
      <c r="F559" s="325"/>
      <c r="J559" s="325"/>
    </row>
    <row r="560" spans="1:10" s="326" customFormat="1" ht="17.25" customHeight="1" x14ac:dyDescent="0.2">
      <c r="A560" s="328"/>
      <c r="B560" s="325"/>
      <c r="C560" s="325"/>
      <c r="D560" s="325"/>
      <c r="E560" s="325"/>
      <c r="F560" s="325"/>
      <c r="J560" s="325"/>
    </row>
    <row r="561" spans="1:10" s="326" customFormat="1" ht="17.25" customHeight="1" x14ac:dyDescent="0.2">
      <c r="A561" s="328"/>
      <c r="B561" s="325"/>
      <c r="C561" s="325"/>
      <c r="D561" s="325"/>
      <c r="E561" s="325"/>
      <c r="F561" s="325"/>
      <c r="J561" s="325"/>
    </row>
    <row r="562" spans="1:10" s="326" customFormat="1" ht="17.25" customHeight="1" x14ac:dyDescent="0.2">
      <c r="A562" s="328"/>
      <c r="B562" s="325"/>
      <c r="C562" s="325"/>
      <c r="D562" s="325"/>
      <c r="E562" s="325"/>
      <c r="F562" s="325"/>
      <c r="J562" s="325"/>
    </row>
    <row r="563" spans="1:10" s="326" customFormat="1" ht="17.25" customHeight="1" x14ac:dyDescent="0.2">
      <c r="A563" s="328"/>
      <c r="B563" s="325"/>
      <c r="C563" s="325"/>
      <c r="D563" s="325"/>
      <c r="E563" s="325"/>
      <c r="F563" s="325"/>
      <c r="J563" s="325"/>
    </row>
    <row r="564" spans="1:10" s="326" customFormat="1" ht="17.25" customHeight="1" x14ac:dyDescent="0.2">
      <c r="A564" s="328"/>
      <c r="B564" s="325"/>
      <c r="C564" s="325"/>
      <c r="D564" s="325"/>
      <c r="E564" s="325"/>
      <c r="F564" s="325"/>
      <c r="J564" s="325"/>
    </row>
    <row r="565" spans="1:10" s="326" customFormat="1" ht="17.25" customHeight="1" x14ac:dyDescent="0.2">
      <c r="A565" s="328"/>
      <c r="B565" s="325"/>
      <c r="C565" s="325"/>
      <c r="D565" s="325"/>
      <c r="E565" s="325"/>
      <c r="F565" s="325"/>
      <c r="J565" s="325"/>
    </row>
    <row r="566" spans="1:10" s="326" customFormat="1" ht="17.25" customHeight="1" x14ac:dyDescent="0.2">
      <c r="A566" s="328"/>
      <c r="B566" s="325"/>
      <c r="C566" s="325"/>
      <c r="D566" s="325"/>
      <c r="E566" s="325"/>
      <c r="F566" s="325"/>
      <c r="J566" s="325"/>
    </row>
    <row r="567" spans="1:10" s="326" customFormat="1" ht="17.25" customHeight="1" x14ac:dyDescent="0.2">
      <c r="A567" s="328"/>
      <c r="B567" s="325"/>
      <c r="C567" s="325"/>
      <c r="D567" s="325"/>
      <c r="E567" s="325"/>
      <c r="F567" s="325"/>
      <c r="J567" s="325"/>
    </row>
    <row r="568" spans="1:10" s="326" customFormat="1" ht="17.25" customHeight="1" x14ac:dyDescent="0.2">
      <c r="A568" s="328"/>
      <c r="B568" s="325"/>
      <c r="C568" s="325"/>
      <c r="D568" s="325"/>
      <c r="E568" s="325"/>
      <c r="F568" s="325"/>
      <c r="J568" s="325"/>
    </row>
    <row r="569" spans="1:10" s="326" customFormat="1" ht="17.25" customHeight="1" x14ac:dyDescent="0.2">
      <c r="A569" s="328"/>
      <c r="B569" s="325"/>
      <c r="C569" s="325"/>
      <c r="D569" s="325"/>
      <c r="E569" s="325"/>
      <c r="F569" s="325"/>
      <c r="J569" s="325"/>
    </row>
    <row r="570" spans="1:10" s="326" customFormat="1" ht="17.25" customHeight="1" x14ac:dyDescent="0.2">
      <c r="A570" s="328"/>
      <c r="B570" s="325"/>
      <c r="C570" s="325"/>
      <c r="D570" s="325"/>
      <c r="E570" s="325"/>
      <c r="F570" s="325"/>
      <c r="J570" s="325"/>
    </row>
    <row r="571" spans="1:10" s="326" customFormat="1" ht="17.25" customHeight="1" x14ac:dyDescent="0.2">
      <c r="A571" s="328"/>
      <c r="B571" s="325"/>
      <c r="C571" s="325"/>
      <c r="D571" s="325"/>
      <c r="E571" s="325"/>
      <c r="F571" s="325"/>
      <c r="J571" s="325"/>
    </row>
    <row r="572" spans="1:10" s="326" customFormat="1" ht="17.25" customHeight="1" x14ac:dyDescent="0.2">
      <c r="A572" s="328"/>
      <c r="B572" s="325"/>
      <c r="C572" s="325"/>
      <c r="D572" s="325"/>
      <c r="E572" s="325"/>
      <c r="F572" s="325"/>
      <c r="J572" s="325"/>
    </row>
    <row r="573" spans="1:10" s="326" customFormat="1" ht="17.25" customHeight="1" x14ac:dyDescent="0.2">
      <c r="A573" s="328"/>
      <c r="B573" s="325"/>
      <c r="C573" s="325"/>
      <c r="D573" s="325"/>
      <c r="E573" s="325"/>
      <c r="F573" s="325"/>
      <c r="J573" s="325"/>
    </row>
    <row r="574" spans="1:10" s="326" customFormat="1" ht="17.25" customHeight="1" x14ac:dyDescent="0.2">
      <c r="A574" s="328"/>
      <c r="B574" s="325"/>
      <c r="C574" s="325"/>
      <c r="D574" s="325"/>
      <c r="E574" s="325"/>
      <c r="F574" s="325"/>
      <c r="J574" s="325"/>
    </row>
    <row r="575" spans="1:10" s="326" customFormat="1" ht="17.25" customHeight="1" x14ac:dyDescent="0.2">
      <c r="A575" s="328"/>
      <c r="B575" s="325"/>
      <c r="C575" s="325"/>
      <c r="D575" s="325"/>
      <c r="E575" s="325"/>
      <c r="F575" s="325"/>
      <c r="J575" s="325"/>
    </row>
    <row r="576" spans="1:10" s="326" customFormat="1" ht="17.25" customHeight="1" x14ac:dyDescent="0.2">
      <c r="A576" s="328"/>
      <c r="B576" s="325"/>
      <c r="C576" s="325"/>
      <c r="D576" s="325"/>
      <c r="E576" s="325"/>
      <c r="F576" s="325"/>
      <c r="J576" s="325"/>
    </row>
    <row r="577" spans="1:10" s="326" customFormat="1" ht="17.25" customHeight="1" x14ac:dyDescent="0.2">
      <c r="A577" s="328"/>
      <c r="B577" s="325"/>
      <c r="C577" s="325"/>
      <c r="D577" s="325"/>
      <c r="E577" s="325"/>
      <c r="F577" s="325"/>
      <c r="J577" s="325"/>
    </row>
    <row r="578" spans="1:10" s="326" customFormat="1" ht="17.25" customHeight="1" x14ac:dyDescent="0.2">
      <c r="A578" s="328"/>
      <c r="B578" s="325"/>
      <c r="C578" s="325"/>
      <c r="D578" s="325"/>
      <c r="E578" s="325"/>
      <c r="F578" s="325"/>
      <c r="J578" s="325"/>
    </row>
    <row r="579" spans="1:10" s="326" customFormat="1" ht="17.25" customHeight="1" x14ac:dyDescent="0.2">
      <c r="A579" s="328"/>
      <c r="B579" s="325"/>
      <c r="C579" s="325"/>
      <c r="D579" s="325"/>
      <c r="E579" s="325"/>
      <c r="F579" s="325"/>
      <c r="J579" s="325"/>
    </row>
    <row r="580" spans="1:10" s="326" customFormat="1" ht="17.25" customHeight="1" x14ac:dyDescent="0.2">
      <c r="A580" s="328"/>
      <c r="B580" s="325"/>
      <c r="C580" s="325"/>
      <c r="D580" s="325"/>
      <c r="E580" s="325"/>
      <c r="F580" s="325"/>
      <c r="J580" s="325"/>
    </row>
    <row r="581" spans="1:10" s="326" customFormat="1" ht="17.25" customHeight="1" x14ac:dyDescent="0.2">
      <c r="A581" s="328"/>
      <c r="B581" s="325"/>
      <c r="C581" s="325"/>
      <c r="D581" s="325"/>
      <c r="E581" s="325"/>
      <c r="F581" s="325"/>
      <c r="J581" s="325"/>
    </row>
    <row r="582" spans="1:10" s="326" customFormat="1" ht="17.25" customHeight="1" x14ac:dyDescent="0.2">
      <c r="A582" s="328"/>
      <c r="B582" s="325"/>
      <c r="C582" s="325"/>
      <c r="D582" s="325"/>
      <c r="E582" s="325"/>
      <c r="F582" s="325"/>
      <c r="J582" s="325"/>
    </row>
    <row r="583" spans="1:10" s="326" customFormat="1" ht="17.25" customHeight="1" x14ac:dyDescent="0.2">
      <c r="A583" s="328"/>
      <c r="B583" s="325"/>
      <c r="C583" s="325"/>
      <c r="D583" s="325"/>
      <c r="E583" s="325"/>
      <c r="F583" s="325"/>
      <c r="J583" s="325"/>
    </row>
    <row r="584" spans="1:10" s="326" customFormat="1" ht="17.25" customHeight="1" x14ac:dyDescent="0.2">
      <c r="A584" s="328"/>
      <c r="B584" s="325"/>
      <c r="C584" s="325"/>
      <c r="D584" s="325"/>
      <c r="E584" s="325"/>
      <c r="F584" s="325"/>
      <c r="J584" s="325"/>
    </row>
    <row r="585" spans="1:10" s="326" customFormat="1" ht="17.25" customHeight="1" x14ac:dyDescent="0.2">
      <c r="A585" s="328"/>
      <c r="B585" s="325"/>
      <c r="C585" s="325"/>
      <c r="D585" s="325"/>
      <c r="E585" s="325"/>
      <c r="F585" s="325"/>
      <c r="J585" s="325"/>
    </row>
    <row r="586" spans="1:10" s="326" customFormat="1" ht="17.25" customHeight="1" x14ac:dyDescent="0.2">
      <c r="A586" s="328"/>
      <c r="B586" s="325"/>
      <c r="C586" s="325"/>
      <c r="D586" s="325"/>
      <c r="E586" s="325"/>
      <c r="F586" s="325"/>
      <c r="J586" s="325"/>
    </row>
    <row r="587" spans="1:10" s="326" customFormat="1" ht="17.25" customHeight="1" x14ac:dyDescent="0.2">
      <c r="A587" s="328"/>
      <c r="B587" s="325"/>
      <c r="C587" s="325"/>
      <c r="D587" s="325"/>
      <c r="E587" s="325"/>
      <c r="F587" s="325"/>
      <c r="J587" s="325"/>
    </row>
  </sheetData>
  <sheetProtection sheet="1" objects="1" scenarios="1" formatCells="0" formatColumns="0" formatRows="0"/>
  <mergeCells count="19">
    <mergeCell ref="G2:G5"/>
    <mergeCell ref="R2:R4"/>
    <mergeCell ref="Z2:Z4"/>
    <mergeCell ref="B3:C3"/>
    <mergeCell ref="B4:C4"/>
    <mergeCell ref="L4:L5"/>
    <mergeCell ref="M2:M5"/>
    <mergeCell ref="AL7:AO7"/>
    <mergeCell ref="AL8:AN8"/>
    <mergeCell ref="AB7:AE7"/>
    <mergeCell ref="AB8:AD8"/>
    <mergeCell ref="AG7:AJ7"/>
    <mergeCell ref="AG8:AI8"/>
    <mergeCell ref="B8:D8"/>
    <mergeCell ref="B7:M7"/>
    <mergeCell ref="O8:Q8"/>
    <mergeCell ref="W7:Z7"/>
    <mergeCell ref="W8:Y8"/>
    <mergeCell ref="O7:T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26"/>
  <sheetViews>
    <sheetView showGridLines="0" topLeftCell="A10" zoomScaleSheetLayoutView="115" workbookViewId="0">
      <selection activeCell="I2" sqref="I2"/>
    </sheetView>
  </sheetViews>
  <sheetFormatPr defaultColWidth="2.875" defaultRowHeight="22.5" customHeight="1" x14ac:dyDescent="0.2"/>
  <cols>
    <col min="1" max="1" width="2.625" style="319" customWidth="1"/>
    <col min="2" max="2" width="28.375" style="319" customWidth="1"/>
    <col min="3" max="3" width="4.125" style="319" customWidth="1"/>
    <col min="4" max="4" width="32.375" style="319" customWidth="1"/>
    <col min="5" max="5" width="2.625" style="319" customWidth="1"/>
    <col min="6" max="6" width="22.25" style="319" customWidth="1"/>
    <col min="7" max="7" width="0.875" style="319" customWidth="1"/>
    <col min="8" max="8" width="7.125" style="319" customWidth="1"/>
    <col min="9" max="9" width="10.625" style="24" customWidth="1"/>
    <col min="10" max="10" width="53.25" style="24" customWidth="1"/>
    <col min="11" max="11" width="17.875" style="24" customWidth="1"/>
    <col min="12" max="12" width="22.125" style="319" customWidth="1"/>
    <col min="13" max="16384" width="2.875" style="319"/>
  </cols>
  <sheetData>
    <row r="1" spans="2:11" ht="21" customHeight="1" thickBot="1" x14ac:dyDescent="0.6">
      <c r="I1" s="23"/>
      <c r="J1" s="320" t="str">
        <f>"ผู้บังคับบัญชา "&amp;VLOOKUP($I$2,DATA!$A:$W,15,0)&amp;VLOOKUP($I$2,DATA!$A:$W,16,0)&amp;"  "&amp;VLOOKUP($I$2,DATA!$A:$W,17,0)&amp;" ตำแหน่ง"&amp;(IF(VLOOKUP($I$2,DATA!$A:$W,19,0)=0,VLOOKUP($I$2,DATA!$A:$W,18,0),VLOOKUP($I$2,DATA!$A:$W,18,0)&amp;"("&amp;VLOOKUP($I$2,DATA!$A:$W,19,0)&amp;" ระดับ"&amp;VLOOKUP($I$2,DATA!$A:$W,20,0)&amp;") "))&amp;VLOOKUP($I$2,DATA!$A:$W,21,0)</f>
        <v>ผู้บังคับบัญชา นายสันติ  อุทุมพร ตำแหน่งนายกเทศมนตรีตำบลจันทบเพชร</v>
      </c>
    </row>
    <row r="2" spans="2:11" ht="28.5" customHeight="1" thickBot="1" x14ac:dyDescent="0.25">
      <c r="B2" s="745" t="s">
        <v>206</v>
      </c>
      <c r="C2" s="745"/>
      <c r="D2" s="745"/>
      <c r="E2" s="745"/>
      <c r="F2" s="745"/>
      <c r="H2" s="25" t="s">
        <v>109</v>
      </c>
      <c r="I2" s="323">
        <v>1</v>
      </c>
      <c r="J2" s="319" t="str">
        <f>"ผู้รับการประเมิน "&amp;VLOOKUP($I$2,DATA!$A:$W,2,0)&amp;VLOOKUP($I$2,DATA!$A:$W,3,0)&amp;"  "&amp;VLOOKUP($I$2,DATA!$A:$W,4,0)&amp;" ตำแหน่ง "&amp;(IF(VLOOKUP($I$2,DATA!$A:$W,6,0)=0,VLOOKUP($I$2,DATA!$A:$W,5,0)&amp;VLOOKUP($I$2,DATA!$A:$W,7,0),VLOOKUP($I$2,DATA!$A:$W,5,0)&amp;"("&amp;VLOOKUP($I$2,DATA!$A:$W,6,0)&amp;" ระดับ"&amp;VLOOKUP($I$2,DATA!$A:$W,7,0)&amp;")"))</f>
        <v>ผู้รับการประเมิน นายกิติศักดิ์  เกียรติเจริญศิริ ตำแหน่ง ปลัดเทศบาลตำบลจันทบเพชร(นักบริหารงานท้องถิ่น ระดับต้น)</v>
      </c>
    </row>
    <row r="3" spans="2:11" ht="21.75" customHeight="1" x14ac:dyDescent="0.2">
      <c r="B3" s="746" t="str">
        <f>"ระหว่างผู้บังคับบัญชา "&amp;(IF(VLOOKUP($I$2,DATA!$A:$W,19,0)=0,VLOOKUP($I$2,DATA!$A:$W,18,0),VLOOKUP($I$2,DATA!$A:$W,18,0)&amp;"("&amp;VLOOKUP($I$2,DATA!$A:$W,19,0)&amp;" ระดับ"&amp;VLOOKUP($I$2,DATA!$A:$W,20,0)&amp;") "))&amp;VLOOKUP($I$2,DATA!$A:$W,21,0)</f>
        <v>ระหว่างผู้บังคับบัญชา นายกเทศมนตรีตำบลจันทบเพชร</v>
      </c>
      <c r="C3" s="746"/>
      <c r="D3" s="746"/>
      <c r="E3" s="746"/>
      <c r="F3" s="746"/>
      <c r="I3" s="742" t="s">
        <v>515</v>
      </c>
      <c r="J3" s="26" t="s">
        <v>248</v>
      </c>
      <c r="K3" s="319"/>
    </row>
    <row r="4" spans="2:11" ht="22.5" customHeight="1" x14ac:dyDescent="0.2">
      <c r="B4" s="747" t="str">
        <f>"กับ "&amp;(IF(VLOOKUP($I$2,DATA!$A:$W,6,0)=0,VLOOKUP($I$2,DATA!$A:$W,5,0)&amp;VLOOKUP($I$2,DATA!$A:$W,7,0),VLOOKUP($I$2,DATA!$A:$W,5,0)&amp;"("&amp;VLOOKUP($I$2,DATA!$A:$W,6,0)&amp;" ระดับ"&amp;VLOOKUP($I$2,DATA!$A:$W,7,0)&amp;")"))</f>
        <v>กับ ปลัดเทศบาลตำบลจันทบเพชร(นักบริหารงานท้องถิ่น ระดับต้น)</v>
      </c>
      <c r="C4" s="747"/>
      <c r="D4" s="747"/>
      <c r="E4" s="747"/>
      <c r="F4" s="747"/>
      <c r="I4" s="743"/>
      <c r="J4" s="26" t="s">
        <v>249</v>
      </c>
      <c r="K4" s="319"/>
    </row>
    <row r="5" spans="2:11" ht="22.5" customHeight="1" x14ac:dyDescent="0.2">
      <c r="B5" s="748" t="str">
        <f>"ประจำปีงบประมาณ  พ.ศ. "&amp;DATA!D3</f>
        <v>ประจำปีงบประมาณ  พ.ศ. 2563</v>
      </c>
      <c r="C5" s="748"/>
      <c r="D5" s="748"/>
      <c r="E5" s="748"/>
      <c r="F5" s="748"/>
      <c r="I5" s="26"/>
      <c r="J5" s="26" t="s">
        <v>250</v>
      </c>
      <c r="K5" s="319"/>
    </row>
    <row r="6" spans="2:11" ht="22.5" customHeight="1" x14ac:dyDescent="0.2">
      <c r="B6" s="748" t="s">
        <v>207</v>
      </c>
      <c r="C6" s="748"/>
      <c r="D6" s="748"/>
      <c r="E6" s="748"/>
      <c r="F6" s="748"/>
      <c r="I6" s="26"/>
      <c r="J6" s="26" t="s">
        <v>251</v>
      </c>
      <c r="K6" s="319"/>
    </row>
    <row r="7" spans="2:11" ht="5.25" customHeight="1" x14ac:dyDescent="0.2">
      <c r="H7" s="26"/>
      <c r="I7" s="26"/>
      <c r="J7" s="26"/>
      <c r="K7" s="319"/>
    </row>
    <row r="8" spans="2:11" ht="66" customHeight="1" x14ac:dyDescent="0.2">
      <c r="B8" s="744" t="str">
        <f>"     1. ข้อตกลงระหว่างผู้บังคับบัญชาคือ "&amp;VLOOKUP($I$2,DATA!$A:$W,15,0)&amp;VLOOKUP($I$2,DATA!$A:$W,16,0)&amp;"  "&amp;VLOOKUP($I$2,DATA!$A:$W,17,0)&amp;" ตำแหน่ง"&amp;(IF(VLOOKUP($I$2,DATA!$A:$W,19,0)=0,VLOOKUP($I$2,DATA!$A:$W,18,0),VLOOKUP($I$2,DATA!$A:$W,18,0)&amp;"("&amp;VLOOKUP($I$2,DATA!$A:$W,19,0)&amp;" ระดับ"&amp;VLOOKUP($I$2,DATA!$A:$W,20,0)&amp;") "))&amp;VLOOKUP($I$2,DATA!$A:$W,21,0)&amp;" ในฐานะผู้ทำข้อตกลง กับ ผู้รับข้อตกลง "&amp;VLOOKUP($I$2,DATA!$A:$W,2,0)&amp;VLOOKUP($I$2,DATA!$A:$W,3,0)&amp;"  "&amp;VLOOKUP($I$2,DATA!$A:$W,4,0)&amp;" ตำแหน่ง "&amp;(IF(VLOOKUP($I$2,DATA!$A:$W,6,0)=0,VLOOKUP($I$2,DATA!$A:$W,5,0)&amp;VLOOKUP($I$2,DATA!$A:$W,7,0),VLOOKUP($I$2,DATA!$A:$W,5,0)&amp;"("&amp;VLOOKUP($I$2,DATA!$A:$W,6,0)&amp;" ระดับ"&amp;VLOOKUP($I$2,DATA!$A:$W,7,0)&amp;")"))</f>
        <v xml:space="preserve">     1. ข้อตกลงระหว่างผู้บังคับบัญชาคือ นายสันติ  อุทุมพร ตำแหน่งนายกเทศมนตรีตำบลจันทบเพชร ในฐานะผู้ทำข้อตกลง กับ ผู้รับข้อตกลง นายกิติศักดิ์  เกียรติเจริญศิริ ตำแหน่ง ปลัดเทศบาลตำบลจันทบเพชร(นักบริหารงานท้องถิ่น ระดับต้น)</v>
      </c>
      <c r="C8" s="744"/>
      <c r="D8" s="744"/>
      <c r="E8" s="744"/>
      <c r="F8" s="744"/>
      <c r="J8" s="319"/>
      <c r="K8" s="319"/>
    </row>
    <row r="9" spans="2:11" ht="18.75" customHeight="1" x14ac:dyDescent="0.2">
      <c r="B9" s="749" t="str">
        <f>"       2. ข้อตกลงนี้ใช้สำหรับระยะเวลา ปีงบประมาณ "&amp;DATA!$D$3&amp;" (รอบที่ "&amp;DATA!D4&amp;")"&amp;IF(DATA!D4=1," ตั้งแต่ 1 ตุลาคม "&amp;DATA!D3-1&amp;" ถึง 31 มีนาคม "&amp;DATA!D3," ตั้งแต่ 1 เมษายน "&amp;DATA!D3&amp;" ถึง 30 กันยายน "&amp;DATA!D3)</f>
        <v xml:space="preserve">       2. ข้อตกลงนี้ใช้สำหรับระยะเวลา ปีงบประมาณ 2563 (รอบที่ 1) ตั้งแต่ 1 ตุลาคม 2562 ถึง 31 มีนาคม 2563</v>
      </c>
      <c r="C9" s="749"/>
      <c r="D9" s="749"/>
      <c r="E9" s="749"/>
      <c r="F9" s="749"/>
      <c r="J9" s="319"/>
      <c r="K9" s="319"/>
    </row>
    <row r="10" spans="2:11" ht="42.75" customHeight="1" x14ac:dyDescent="0.2">
      <c r="B10" s="744" t="s">
        <v>212</v>
      </c>
      <c r="C10" s="744"/>
      <c r="D10" s="744"/>
      <c r="E10" s="744"/>
      <c r="F10" s="744"/>
      <c r="I10" s="319"/>
      <c r="J10" s="319"/>
      <c r="K10" s="319"/>
    </row>
    <row r="11" spans="2:11" ht="121.5" customHeight="1" x14ac:dyDescent="0.2">
      <c r="B11" s="744" t="str">
        <f>"      4. "&amp;VLOOKUP($I$2,DATA!$A:$W,15,0)&amp;VLOOKUP($I$2,DATA!$A:$W,16,0)&amp;"  "&amp;VLOOKUP($I$2,DATA!$A:$W,17,0)&amp;" ตำแหน่ง "&amp;(IF(VLOOKUP($I$2,DATA!$A:$W,19,0)=0,VLOOKUP($I$2,DATA!$A:$W,18,0),VLOOKUP($I$2,DATA!$A:$W,18,0)&amp;"("&amp;VLOOKUP($I$2,DATA!$A:$W,19,0)&amp;" ระดับ"&amp;VLOOKUP($I$2,DATA!$A:$W,20,0)&amp;") "))&amp;VLOOKUP($I$2,DATA!$A:$W,21,0)&amp;" ในฐานะผู้ทำข้อตกลงได้พิจารณา และเห็นชอบกับองค์ประกอบการประเมิน ตัวชี้วัด เป้าหมาย เกณฑ์การให้คะแนน และรายละเอียดอื่น ๆ ตามที่กำหนดเอกสารประกอบท้ายข้อตกลงนี้ "&amp;"ข้าพเจ้ายินดีจะทำหน้าที่กำกับดูแลติดตามและให้คำปรึกษาแนะนำการปฏิบัติงานให้ประสบความสำเร็จและเกิดผลสัมฤทธิ์ตามเป้าหมายของบุคคลนี้ ราย"&amp;VLOOKUP($I$2,DATA!$A:$W,2,0)&amp;VLOOKUP($I$2,DATA!$A:$W,3,0)&amp;"  "&amp;VLOOKUP($I$2,DATA!$A:$W,4,0)&amp;" ตำแหน่ง "&amp;(IF(VLOOKUP($I$2,DATA!$A:$W,6,0)=0,VLOOKUP($I$2,DATA!$A:$W,5,0)&amp;VLOOKUP($I$2,DATA!$A:$W,7,0),VLOOKUP($I$2,DATA!$A:$W,5,0)&amp;"("&amp;VLOOKUP($I$2,DATA!$A:$W,6,0)&amp;" ระดับ"&amp;VLOOKUP($I$2,DATA!$A:$W,7,0)&amp;")"))&amp;" ให้เป็นไปตามข้อตกลงที่จัดทำขึ้นนี้"</f>
        <v xml:space="preserve">      4. นายสันติ  อุทุมพร ตำแหน่ง นายกเทศมนตรีตำบลจันทบเพชร ในฐานะผู้ทำข้อตกลงได้พิจารณา และเห็นชอบกับองค์ประกอบการประเมิน ตัวชี้วัด เป้าหมาย เกณฑ์การให้คะแนน และรายละเอียดอื่น ๆ ตามที่กำหนดเอกสารประกอบท้ายข้อตกลงนี้ ข้าพเจ้ายินดีจะทำหน้าที่กำกับดูแลติดตามและให้คำปรึกษาแนะนำการปฏิบัติงานให้ประสบความสำเร็จและเกิดผลสัมฤทธิ์ตามเป้าหมายของบุคคลนี้ รายนายกิติศักดิ์  เกียรติเจริญศิริ ตำแหน่ง ปลัดเทศบาลตำบลจันทบเพชร(นักบริหารงานท้องถิ่น ระดับต้น) ให้เป็นไปตามข้อตกลงที่จัดทำขึ้นนี้</v>
      </c>
      <c r="C11" s="744"/>
      <c r="D11" s="744"/>
      <c r="E11" s="744"/>
      <c r="F11" s="744"/>
      <c r="H11" s="26"/>
      <c r="I11" s="26"/>
      <c r="J11" s="26"/>
      <c r="K11" s="319"/>
    </row>
    <row r="12" spans="2:11" ht="101.25" customHeight="1" x14ac:dyDescent="0.2">
      <c r="B12" s="744" t="str">
        <f>"      5. ข้าพเจ้าในฐานะผู้รับข้อตกลง "&amp;VLOOKUP($I$2,DATA!$A:$W,2,0)&amp;VLOOKUP($I$2,DATA!$A:$W,3,0)&amp;"  "&amp;VLOOKUP($I$2,DATA!$A:$W,4,0)&amp;" ตำแหน่ง "&amp;(IF(VLOOKUP($I$2,DATA!$A:$W,6,0)=0,VLOOKUP($I$2,DATA!$A:$W,5,0)&amp;VLOOKUP($I$2,DATA!$A:$W,7,0),VLOOKUP($I$2,DATA!$A:$W,5,0)&amp;"("&amp;VLOOKUP($I$2,DATA!$A:$W,6,0)&amp;" ระดับ"&amp;VLOOKUP($I$2,DATA!$A:$W,7,0)&amp;")"))&amp;" ได้ทำความเข้าใจข้อตกลงตามข้อ 3 แล้ว  และขอให้คำรับรองข้อตกลงกับผู้บังคับบัญชา/ผู้ประเมิน "&amp;VLOOKUP($I$2,DATA!$A:$W,15,0)&amp;VLOOKUP($I$2,DATA!$A:$W,16,0)&amp;"  "&amp;VLOOKUP($I$2,DATA!$A:$W,17,0)&amp;" ตำแหน่ง "&amp;(IF(VLOOKUP($I$2,DATA!$A:$W,19,0)=0,VLOOKUP($I$2,DATA!$A:$W,18,0),VLOOKUP($I$2,DATA!$A:$W,18,0)&amp;"("&amp;VLOOKUP($I$2,DATA!$A:$W,19,0)&amp;" ระดับ"&amp;VLOOKUP($I$2,DATA!$A:$W,20,0)&amp;") "))&amp;VLOOKUP($I$2,DATA!$A:$W,21,0)&amp;" ฐานะผู้ทำข้อตกลง ว่าจะมุ่งมั่นปฏิบัติงานให้เกิด  ผลงานที่ดีตามเป้าหมายของตัวชี้วัดแต่ละตัว เพื่อให้เกิดประสิทธิภาพประสิทธิผลในการปฏิบัติงาน ตามที่ให้ข้อตกลงไว้"</f>
        <v xml:space="preserve">      5. ข้าพเจ้าในฐานะผู้รับข้อตกลง นายกิติศักดิ์  เกียรติเจริญศิริ ตำแหน่ง ปลัดเทศบาลตำบลจันทบเพชร(นักบริหารงานท้องถิ่น ระดับต้น) ได้ทำความเข้าใจข้อตกลงตามข้อ 3 แล้ว  และขอให้คำรับรองข้อตกลงกับผู้บังคับบัญชา/ผู้ประเมิน นายสันติ  อุทุมพร ตำแหน่ง นายกเทศมนตรีตำบลจันทบเพชร ฐานะผู้ทำข้อตกลง ว่าจะมุ่งมั่นปฏิบัติงานให้เกิด  ผลงานที่ดีตามเป้าหมายของตัวชี้วัดแต่ละตัว เพื่อให้เกิดประสิทธิภาพประสิทธิผลในการปฏิบัติงาน ตามที่ให้ข้อตกลงไว้</v>
      </c>
      <c r="C12" s="744"/>
      <c r="D12" s="744"/>
      <c r="E12" s="744"/>
      <c r="F12" s="744"/>
      <c r="H12" s="26"/>
    </row>
    <row r="13" spans="2:11" ht="41.25" customHeight="1" x14ac:dyDescent="0.2">
      <c r="B13" s="744" t="s">
        <v>213</v>
      </c>
      <c r="C13" s="744"/>
      <c r="D13" s="744"/>
      <c r="E13" s="744"/>
      <c r="F13" s="744"/>
    </row>
    <row r="14" spans="2:11" s="320" customFormat="1" ht="18.75" customHeight="1" x14ac:dyDescent="0.55000000000000004">
      <c r="B14" s="385"/>
      <c r="C14" s="385"/>
      <c r="D14" s="385"/>
      <c r="E14" s="385"/>
      <c r="F14" s="385"/>
      <c r="I14" s="386"/>
      <c r="J14" s="386"/>
      <c r="K14" s="386"/>
    </row>
    <row r="15" spans="2:11" s="320" customFormat="1" ht="20.25" customHeight="1" x14ac:dyDescent="0.55000000000000004">
      <c r="C15" s="387" t="s">
        <v>150</v>
      </c>
      <c r="D15" s="320" t="str">
        <f>IF(VLOOKUP($I$2,DATA!$A:$W,15,0)="นาย"," ",IF(VLOOKUP($I$2,DATA!$A:$W,15,0)="นาง"," ",IF(VLOOKUP($I$2,DATA!$A:$W,15,0)="นางสาว"," ",VLOOKUP($I$2,DATA!$A:$W,15,0))))</f>
        <v xml:space="preserve"> </v>
      </c>
      <c r="E15" s="385" t="s">
        <v>210</v>
      </c>
      <c r="I15" s="386"/>
      <c r="J15" s="386"/>
      <c r="K15" s="386"/>
    </row>
    <row r="16" spans="2:11" ht="20.25" customHeight="1" x14ac:dyDescent="0.2">
      <c r="D16" s="362" t="str">
        <f>IF(VLOOKUP($I$2,DATA!$A:$W,15,0)="นาย","(นาย"&amp;VLOOKUP($I$2,DATA!$A:$W,16,0)&amp;"  "&amp;VLOOKUP($I$2,DATA!$A:$W,17,0)&amp;")",IF(VLOOKUP($I$2,DATA!$A:$W,15,0)="นาง","(นาง"&amp;VLOOKUP($I$2,DATA!$A:$W,16,0)&amp;"  "&amp;VLOOKUP($I$2,DATA!$A:$W,17,0)&amp;")",IF(VLOOKUP($I$2,DATA!$A:$W,15,0)="นางสาว","(นางสาว"&amp;VLOOKUP($I$2,DATA!$A:$W,16,0)&amp;"  "&amp;VLOOKUP($I$2,DATA!$A:$W,17,0)&amp;")","("&amp;VLOOKUP($I$2,DATA!$A:$W,16,0)&amp;"  "&amp;VLOOKUP($I$2,DATA!$A:$W,17,0)&amp;")")))</f>
        <v>(นายสันติ  อุทุมพร)</v>
      </c>
    </row>
    <row r="17" spans="3:11" s="363" customFormat="1" ht="20.25" customHeight="1" x14ac:dyDescent="0.2">
      <c r="C17" s="27" t="s">
        <v>111</v>
      </c>
      <c r="D17" s="605" t="str">
        <f>VLOOKUP($I$2,DATA!$A:$W,18,0)</f>
        <v>นายกเทศมนตรีตำบลจันทบเพชร</v>
      </c>
      <c r="E17" s="28"/>
      <c r="I17" s="24" t="str">
        <f>IF(I16="","","B")</f>
        <v/>
      </c>
      <c r="J17" s="24"/>
      <c r="K17" s="24"/>
    </row>
    <row r="18" spans="3:11" s="363" customFormat="1" ht="12.75" customHeight="1" x14ac:dyDescent="0.2">
      <c r="C18" s="27"/>
      <c r="D18" s="606" t="str">
        <f>IF(VLOOKUP($I$2,DATA!$A:$W,19,0)=0,"",("("&amp;VLOOKUP($I$2,DATA!$A:$W,19,0)&amp;" ระดับ"&amp;VLOOKUP($I$2,DATA!$A:$W,20,0)&amp;")"))</f>
        <v/>
      </c>
      <c r="E18" s="28"/>
      <c r="I18" s="24"/>
      <c r="J18" s="24"/>
      <c r="K18" s="24"/>
    </row>
    <row r="19" spans="3:11" s="363" customFormat="1" ht="8.25" customHeight="1" x14ac:dyDescent="0.2">
      <c r="C19" s="27"/>
      <c r="D19" s="606" t="str">
        <f>IF(VLOOKUP($I$2,DATA!$A:$W,21,0)=0,"",VLOOKUP($I$2,DATA!$A:$W,21,0))</f>
        <v/>
      </c>
      <c r="E19" s="28"/>
      <c r="I19" s="24"/>
      <c r="J19" s="24"/>
      <c r="K19" s="24"/>
    </row>
    <row r="20" spans="3:11" ht="20.25" customHeight="1" x14ac:dyDescent="0.2">
      <c r="C20" s="27" t="s">
        <v>144</v>
      </c>
      <c r="D20" s="318" t="s">
        <v>195</v>
      </c>
    </row>
    <row r="21" spans="3:11" s="320" customFormat="1" ht="7.5" customHeight="1" x14ac:dyDescent="0.55000000000000004">
      <c r="I21" s="24"/>
      <c r="J21" s="386"/>
      <c r="K21" s="386"/>
    </row>
    <row r="22" spans="3:11" s="320" customFormat="1" ht="20.25" customHeight="1" x14ac:dyDescent="0.55000000000000004">
      <c r="C22" s="387" t="s">
        <v>150</v>
      </c>
      <c r="D22" s="320" t="str">
        <f>IF(VLOOKUP($I$2,DATA!$A:$W,2,0)="นาย"," ",IF(VLOOKUP($I$2,DATA!$A:$W,2,0)="นาง"," ",IF(VLOOKUP($I$2,DATA!$A:$W,2,0)="นางสาว"," ",VLOOKUP($I$2,DATA!$A:$W,2,0))))</f>
        <v xml:space="preserve"> </v>
      </c>
      <c r="E22" s="385" t="s">
        <v>211</v>
      </c>
      <c r="I22" s="24"/>
      <c r="J22" s="386"/>
      <c r="K22" s="386"/>
    </row>
    <row r="23" spans="3:11" ht="22.5" customHeight="1" x14ac:dyDescent="0.2">
      <c r="D23" s="389" t="str">
        <f>IF(VLOOKUP($I$2,DATA!$A:$W,2,0)="นาย","(นาย"&amp;VLOOKUP($I$2,DATA!$A:$W,3,0)&amp;"  "&amp;VLOOKUP($I$2,DATA!$A:$W,4,0)&amp;")",IF(VLOOKUP($I$2,DATA!$A:$W,2,0)="นาง","(นาง"&amp;VLOOKUP($I$2,DATA!$A:$W,3,0)&amp;"  "&amp;VLOOKUP($I$2,DATA!$A:$W,4,0)&amp;")",IF(VLOOKUP($I$2,DATA!$A:$W,2,0)="นางสาว","(นางสาว"&amp;VLOOKUP($I$2,DATA!$A:$W,3,0)&amp;"  "&amp;VLOOKUP($I$2,DATA!$A:$W,4,0)&amp;")","("&amp;VLOOKUP($I$2,DATA!$A:$W,3,0)&amp;"  "&amp;VLOOKUP($I$2,DATA!$A:$W,4,0)&amp;")")))</f>
        <v>(นายกิติศักดิ์  เกียรติเจริญศิริ)</v>
      </c>
    </row>
    <row r="24" spans="3:11" ht="22.5" customHeight="1" x14ac:dyDescent="0.2">
      <c r="C24" s="27" t="s">
        <v>111</v>
      </c>
      <c r="D24" s="606" t="str">
        <f>IF(VLOOKUP($I$2,DATA!$A:$W,6,0)=0,VLOOKUP($I$2,DATA!$A:$W,5,0)&amp;VLOOKUP($I$2,DATA!$A:$W,7,0),VLOOKUP($I$2,DATA!$A:$W,5,0))</f>
        <v>ปลัดเทศบาลตำบลจันทบเพชร</v>
      </c>
      <c r="E24" s="28"/>
    </row>
    <row r="25" spans="3:11" s="363" customFormat="1" ht="22.5" customHeight="1" x14ac:dyDescent="0.2">
      <c r="C25" s="27"/>
      <c r="D25" s="606" t="str">
        <f>IF(VLOOKUP($I$2,DATA!$A:$W,6,0)=0,"",("("&amp;VLOOKUP($I$2,DATA!$A:$W,6,0)&amp;" ระดับ"&amp;VLOOKUP($I$2,DATA!$A:$W,7,0)&amp;")"))</f>
        <v>(นักบริหารงานท้องถิ่น ระดับต้น)</v>
      </c>
      <c r="E25" s="28"/>
      <c r="I25" s="24"/>
      <c r="J25" s="24"/>
      <c r="K25" s="24"/>
    </row>
    <row r="26" spans="3:11" ht="20.25" customHeight="1" x14ac:dyDescent="0.2">
      <c r="C26" s="27" t="s">
        <v>144</v>
      </c>
      <c r="D26" s="318" t="s">
        <v>195</v>
      </c>
    </row>
  </sheetData>
  <sheetProtection sheet="1" objects="1" scenarios="1" formatCells="0" formatColumns="0" formatRows="0"/>
  <mergeCells count="12">
    <mergeCell ref="I3:I4"/>
    <mergeCell ref="B13:F13"/>
    <mergeCell ref="B12:F12"/>
    <mergeCell ref="B11:F11"/>
    <mergeCell ref="B2:F2"/>
    <mergeCell ref="B3:F3"/>
    <mergeCell ref="B4:F4"/>
    <mergeCell ref="B5:F5"/>
    <mergeCell ref="B6:F6"/>
    <mergeCell ref="B8:F8"/>
    <mergeCell ref="B9:F9"/>
    <mergeCell ref="B10:F10"/>
  </mergeCells>
  <pageMargins left="0.70866141732283472" right="0" top="0" bottom="0" header="0.19685039370078741" footer="0.15748031496062992"/>
  <pageSetup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22</vt:i4>
      </vt:variant>
      <vt:variant>
        <vt:lpstr>ช่วงที่มีชื่อ</vt:lpstr>
      </vt:variant>
      <vt:variant>
        <vt:i4>12</vt:i4>
      </vt:variant>
    </vt:vector>
  </HeadingPairs>
  <TitlesOfParts>
    <vt:vector size="34" baseType="lpstr">
      <vt:lpstr>99</vt:lpstr>
      <vt:lpstr>DATA </vt:lpstr>
      <vt:lpstr>ส1</vt:lpstr>
      <vt:lpstr>ส2</vt:lpstr>
      <vt:lpstr>ป1</vt:lpstr>
      <vt:lpstr>ป2</vt:lpstr>
      <vt:lpstr>คำแนะนำ</vt:lpstr>
      <vt:lpstr>DATA</vt:lpstr>
      <vt:lpstr>MOU1</vt:lpstr>
      <vt:lpstr>M24 A</vt:lpstr>
      <vt:lpstr>M24 B</vt:lpstr>
      <vt:lpstr>A</vt:lpstr>
      <vt:lpstr>B</vt:lpstr>
      <vt:lpstr>    </vt:lpstr>
      <vt:lpstr>M1</vt:lpstr>
      <vt:lpstr>1</vt:lpstr>
      <vt:lpstr>M4</vt:lpstr>
      <vt:lpstr>4</vt:lpstr>
      <vt:lpstr>M9ธนสาร</vt:lpstr>
      <vt:lpstr>9ธนสาร</vt:lpstr>
      <vt:lpstr>SMTN 5 4 22</vt:lpstr>
      <vt:lpstr>SMTN</vt:lpstr>
      <vt:lpstr>'1'!Print_Area</vt:lpstr>
      <vt:lpstr>'4'!Print_Area</vt:lpstr>
      <vt:lpstr>'9ธนสาร'!Print_Area</vt:lpstr>
      <vt:lpstr>A!Print_Area</vt:lpstr>
      <vt:lpstr>B!Print_Area</vt:lpstr>
      <vt:lpstr>'M1'!Print_Area</vt:lpstr>
      <vt:lpstr>'M24 A'!Print_Area</vt:lpstr>
      <vt:lpstr>'M24 B'!Print_Area</vt:lpstr>
      <vt:lpstr>'M4'!Print_Area</vt:lpstr>
      <vt:lpstr>M9ธนสาร!Print_Area</vt:lpstr>
      <vt:lpstr>'MOU1'!Print_Area</vt:lpstr>
      <vt:lpstr>ส2!Print_Area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2020-11-04T03:58:53Z</dcterms:modified>
</cp:coreProperties>
</file>